
<file path=[Content_Types].xml><?xml version="1.0" encoding="utf-8"?>
<Types xmlns="http://schemas.openxmlformats.org/package/2006/content-types">
  <Default Extension="bin" ContentType="application/vnd.openxmlformats-officedocument.spreadsheetml.printerSettings"/>
  <Default Extension="emf" ContentType="image/x-emf"/>
  <Default Extension="gif" ContentType="image/gi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24226"/>
  <mc:AlternateContent xmlns:mc="http://schemas.openxmlformats.org/markup-compatibility/2006">
    <mc:Choice Requires="x15">
      <x15ac:absPath xmlns:x15ac="http://schemas.microsoft.com/office/spreadsheetml/2010/11/ac" url="E:\FOREGS_IUGS\Field_Manual_Revision\DVD_Manual_Files\Chapter_7_Supplementary_material\"/>
    </mc:Choice>
  </mc:AlternateContent>
  <xr:revisionPtr revIDLastSave="0" documentId="13_ncr:1_{A87085AC-C41A-4C11-B297-C0CB69C464B9}" xr6:coauthVersionLast="47" xr6:coauthVersionMax="47" xr10:uidLastSave="{00000000-0000-0000-0000-000000000000}"/>
  <bookViews>
    <workbookView xWindow="-120" yWindow="-120" windowWidth="29040" windowHeight="15840" tabRatio="913" xr2:uid="{00000000-000D-0000-FFFF-FFFF00000000}"/>
  </bookViews>
  <sheets>
    <sheet name="Title_page" sheetId="83" r:id="rId1"/>
    <sheet name="Contents" sheetId="80" r:id="rId2"/>
    <sheet name="ReadMe" sheetId="68" r:id="rId3"/>
    <sheet name="Citation" sheetId="84" r:id="rId4"/>
    <sheet name="Important_Cautions" sheetId="81" r:id="rId5"/>
    <sheet name="CLEAN-PDLPRECIS_worksheet" sheetId="78" r:id="rId6"/>
  </sheets>
  <definedNames>
    <definedName name="_Hlk21036032" localSheetId="2">ReadMe!$B$17</definedName>
    <definedName name="_Hlk21036102" localSheetId="2">ReadMe!$B$36</definedName>
    <definedName name="_Hlk21039602" localSheetId="2">ReadMe!$B$48</definedName>
    <definedName name="_Key1" localSheetId="5" hidden="1">'CLEAN-PDLPRECIS_worksheet'!$H$46:$H$56</definedName>
    <definedName name="_Key1" hidden="1">#REF!</definedName>
    <definedName name="_Order1" hidden="1">255</definedName>
    <definedName name="_Regression_Int" localSheetId="5" hidden="1">1</definedName>
    <definedName name="_Sort" localSheetId="5" hidden="1">'CLEAN-PDLPRECIS_worksheet'!$E$46:$H$56</definedName>
    <definedName name="_Sort" hidden="1">#REF!</definedName>
    <definedName name="Dup_a">#REF!</definedName>
    <definedName name="Subs_a">#REF!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R90" i="78" l="1"/>
  <c r="P90" i="78"/>
  <c r="O77" i="78"/>
  <c r="S86" i="78"/>
  <c r="S85" i="78"/>
  <c r="AD61" i="78"/>
  <c r="N17" i="78"/>
  <c r="G145" i="78"/>
  <c r="G146" i="78"/>
  <c r="G147" i="78"/>
  <c r="I155" i="78"/>
  <c r="O17" i="78"/>
  <c r="H145" i="78"/>
  <c r="H146" i="78"/>
  <c r="H147" i="78"/>
  <c r="J155" i="78"/>
  <c r="P17" i="78"/>
  <c r="Q17" i="78"/>
  <c r="R17" i="78"/>
  <c r="S17" i="78"/>
  <c r="N18" i="78"/>
  <c r="O18" i="78"/>
  <c r="P18" i="78"/>
  <c r="Q18" i="78"/>
  <c r="R18" i="78"/>
  <c r="S18" i="78"/>
  <c r="N19" i="78"/>
  <c r="O19" i="78"/>
  <c r="P19" i="78"/>
  <c r="Q19" i="78"/>
  <c r="R19" i="78"/>
  <c r="S19" i="78"/>
  <c r="N20" i="78"/>
  <c r="O20" i="78"/>
  <c r="P20" i="78"/>
  <c r="Q20" i="78"/>
  <c r="R20" i="78"/>
  <c r="S20" i="78"/>
  <c r="N21" i="78"/>
  <c r="O21" i="78"/>
  <c r="P21" i="78"/>
  <c r="Q21" i="78"/>
  <c r="R21" i="78"/>
  <c r="S21" i="78"/>
  <c r="N22" i="78"/>
  <c r="O22" i="78"/>
  <c r="P22" i="78"/>
  <c r="Q22" i="78"/>
  <c r="R22" i="78"/>
  <c r="S22" i="78"/>
  <c r="N23" i="78"/>
  <c r="O23" i="78"/>
  <c r="P23" i="78"/>
  <c r="Q23" i="78"/>
  <c r="R23" i="78"/>
  <c r="S23" i="78"/>
  <c r="N24" i="78"/>
  <c r="O24" i="78"/>
  <c r="P24" i="78"/>
  <c r="Q24" i="78"/>
  <c r="R24" i="78"/>
  <c r="S24" i="78"/>
  <c r="N25" i="78"/>
  <c r="O25" i="78"/>
  <c r="P25" i="78"/>
  <c r="Q25" i="78"/>
  <c r="R25" i="78"/>
  <c r="S25" i="78"/>
  <c r="N26" i="78"/>
  <c r="O26" i="78"/>
  <c r="P26" i="78"/>
  <c r="Q26" i="78"/>
  <c r="R26" i="78"/>
  <c r="S26" i="78"/>
  <c r="N27" i="78"/>
  <c r="O27" i="78"/>
  <c r="P27" i="78"/>
  <c r="Q27" i="78"/>
  <c r="R27" i="78"/>
  <c r="S27" i="78"/>
  <c r="N28" i="78"/>
  <c r="O28" i="78"/>
  <c r="P28" i="78"/>
  <c r="Q28" i="78"/>
  <c r="R28" i="78"/>
  <c r="S28" i="78"/>
  <c r="N29" i="78"/>
  <c r="O29" i="78"/>
  <c r="P29" i="78"/>
  <c r="Q29" i="78"/>
  <c r="R29" i="78"/>
  <c r="S29" i="78"/>
  <c r="N30" i="78"/>
  <c r="O30" i="78"/>
  <c r="P30" i="78"/>
  <c r="Q30" i="78"/>
  <c r="R30" i="78"/>
  <c r="S30" i="78"/>
  <c r="N31" i="78"/>
  <c r="O31" i="78"/>
  <c r="P31" i="78"/>
  <c r="Q31" i="78"/>
  <c r="R31" i="78"/>
  <c r="S31" i="78"/>
  <c r="N32" i="78"/>
  <c r="O32" i="78"/>
  <c r="P32" i="78"/>
  <c r="Q32" i="78"/>
  <c r="R32" i="78"/>
  <c r="S32" i="78"/>
  <c r="N33" i="78"/>
  <c r="O33" i="78"/>
  <c r="P33" i="78"/>
  <c r="Q33" i="78"/>
  <c r="R33" i="78"/>
  <c r="S33" i="78"/>
  <c r="N34" i="78"/>
  <c r="O34" i="78"/>
  <c r="P34" i="78"/>
  <c r="Q34" i="78"/>
  <c r="R34" i="78"/>
  <c r="S34" i="78"/>
  <c r="N35" i="78"/>
  <c r="O35" i="78"/>
  <c r="P35" i="78"/>
  <c r="Q35" i="78"/>
  <c r="R35" i="78"/>
  <c r="S35" i="78"/>
  <c r="N36" i="78"/>
  <c r="O36" i="78"/>
  <c r="P36" i="78"/>
  <c r="Q36" i="78"/>
  <c r="R36" i="78"/>
  <c r="S36" i="78"/>
  <c r="N37" i="78"/>
  <c r="O37" i="78"/>
  <c r="P37" i="78"/>
  <c r="Q37" i="78"/>
  <c r="R37" i="78"/>
  <c r="S37" i="78"/>
  <c r="N38" i="78"/>
  <c r="O38" i="78"/>
  <c r="P38" i="78"/>
  <c r="Q38" i="78"/>
  <c r="R38" i="78"/>
  <c r="S38" i="78"/>
  <c r="N39" i="78"/>
  <c r="O39" i="78"/>
  <c r="P39" i="78"/>
  <c r="Q39" i="78"/>
  <c r="R39" i="78"/>
  <c r="S39" i="78"/>
  <c r="N40" i="78"/>
  <c r="O40" i="78"/>
  <c r="P40" i="78"/>
  <c r="Q40" i="78"/>
  <c r="R40" i="78"/>
  <c r="S40" i="78"/>
  <c r="N41" i="78"/>
  <c r="O41" i="78"/>
  <c r="P41" i="78"/>
  <c r="Q41" i="78"/>
  <c r="R41" i="78"/>
  <c r="S41" i="78"/>
  <c r="N42" i="78"/>
  <c r="O42" i="78"/>
  <c r="P42" i="78"/>
  <c r="Q42" i="78"/>
  <c r="R42" i="78"/>
  <c r="S42" i="78"/>
  <c r="N43" i="78"/>
  <c r="O43" i="78"/>
  <c r="P43" i="78"/>
  <c r="Q43" i="78"/>
  <c r="R43" i="78"/>
  <c r="S43" i="78"/>
  <c r="G431" i="78"/>
  <c r="G432" i="78"/>
  <c r="G433" i="78"/>
  <c r="G434" i="78"/>
  <c r="G435" i="78"/>
  <c r="G436" i="78"/>
  <c r="G437" i="78"/>
  <c r="G438" i="78"/>
  <c r="G439" i="78"/>
  <c r="G440" i="78"/>
  <c r="G441" i="78"/>
  <c r="I441" i="78"/>
  <c r="H431" i="78"/>
  <c r="H432" i="78"/>
  <c r="H433" i="78"/>
  <c r="H434" i="78"/>
  <c r="H435" i="78"/>
  <c r="H436" i="78"/>
  <c r="H437" i="78"/>
  <c r="H438" i="78"/>
  <c r="H439" i="78"/>
  <c r="H440" i="78"/>
  <c r="H441" i="78"/>
  <c r="J441" i="78"/>
  <c r="G420" i="78"/>
  <c r="G421" i="78"/>
  <c r="G422" i="78"/>
  <c r="G423" i="78"/>
  <c r="G424" i="78"/>
  <c r="G425" i="78"/>
  <c r="G426" i="78"/>
  <c r="G427" i="78"/>
  <c r="G428" i="78"/>
  <c r="G429" i="78"/>
  <c r="G430" i="78"/>
  <c r="I430" i="78"/>
  <c r="H420" i="78"/>
  <c r="H421" i="78"/>
  <c r="H422" i="78"/>
  <c r="H423" i="78"/>
  <c r="H424" i="78"/>
  <c r="H425" i="78"/>
  <c r="H426" i="78"/>
  <c r="H427" i="78"/>
  <c r="H428" i="78"/>
  <c r="H429" i="78"/>
  <c r="H430" i="78"/>
  <c r="J430" i="78"/>
  <c r="G409" i="78"/>
  <c r="G410" i="78"/>
  <c r="G411" i="78"/>
  <c r="G412" i="78"/>
  <c r="G413" i="78"/>
  <c r="G414" i="78"/>
  <c r="G415" i="78"/>
  <c r="G416" i="78"/>
  <c r="G417" i="78"/>
  <c r="G418" i="78"/>
  <c r="G419" i="78"/>
  <c r="I419" i="78"/>
  <c r="H409" i="78"/>
  <c r="H410" i="78"/>
  <c r="H411" i="78"/>
  <c r="H412" i="78"/>
  <c r="H413" i="78"/>
  <c r="H414" i="78"/>
  <c r="H415" i="78"/>
  <c r="H416" i="78"/>
  <c r="H417" i="78"/>
  <c r="H418" i="78"/>
  <c r="H419" i="78"/>
  <c r="J419" i="78"/>
  <c r="G398" i="78"/>
  <c r="G399" i="78"/>
  <c r="G400" i="78"/>
  <c r="G401" i="78"/>
  <c r="G402" i="78"/>
  <c r="G403" i="78"/>
  <c r="G404" i="78"/>
  <c r="G405" i="78"/>
  <c r="G406" i="78"/>
  <c r="G407" i="78"/>
  <c r="G408" i="78"/>
  <c r="I408" i="78"/>
  <c r="H398" i="78"/>
  <c r="H399" i="78"/>
  <c r="H400" i="78"/>
  <c r="H401" i="78"/>
  <c r="H402" i="78"/>
  <c r="H403" i="78"/>
  <c r="H404" i="78"/>
  <c r="H405" i="78"/>
  <c r="H406" i="78"/>
  <c r="H407" i="78"/>
  <c r="H408" i="78"/>
  <c r="J408" i="78"/>
  <c r="G387" i="78"/>
  <c r="G388" i="78"/>
  <c r="G389" i="78"/>
  <c r="G390" i="78"/>
  <c r="G391" i="78"/>
  <c r="G392" i="78"/>
  <c r="G393" i="78"/>
  <c r="G394" i="78"/>
  <c r="G395" i="78"/>
  <c r="G396" i="78"/>
  <c r="G397" i="78"/>
  <c r="I397" i="78"/>
  <c r="H387" i="78"/>
  <c r="H388" i="78"/>
  <c r="H389" i="78"/>
  <c r="H390" i="78"/>
  <c r="H391" i="78"/>
  <c r="H392" i="78"/>
  <c r="H393" i="78"/>
  <c r="H394" i="78"/>
  <c r="H395" i="78"/>
  <c r="H396" i="78"/>
  <c r="H397" i="78"/>
  <c r="J397" i="78"/>
  <c r="G376" i="78"/>
  <c r="G377" i="78"/>
  <c r="G378" i="78"/>
  <c r="G379" i="78"/>
  <c r="G380" i="78"/>
  <c r="G381" i="78"/>
  <c r="G382" i="78"/>
  <c r="G383" i="78"/>
  <c r="G384" i="78"/>
  <c r="G385" i="78"/>
  <c r="G386" i="78"/>
  <c r="I386" i="78"/>
  <c r="H376" i="78"/>
  <c r="H377" i="78"/>
  <c r="H378" i="78"/>
  <c r="H379" i="78"/>
  <c r="H380" i="78"/>
  <c r="H381" i="78"/>
  <c r="H382" i="78"/>
  <c r="H383" i="78"/>
  <c r="H384" i="78"/>
  <c r="H385" i="78"/>
  <c r="H386" i="78"/>
  <c r="J386" i="78"/>
  <c r="G365" i="78"/>
  <c r="G366" i="78"/>
  <c r="G367" i="78"/>
  <c r="G368" i="78"/>
  <c r="G369" i="78"/>
  <c r="G370" i="78"/>
  <c r="G371" i="78"/>
  <c r="G372" i="78"/>
  <c r="G373" i="78"/>
  <c r="G374" i="78"/>
  <c r="G375" i="78"/>
  <c r="I375" i="78"/>
  <c r="H365" i="78"/>
  <c r="H366" i="78"/>
  <c r="H367" i="78"/>
  <c r="H368" i="78"/>
  <c r="H369" i="78"/>
  <c r="H370" i="78"/>
  <c r="H371" i="78"/>
  <c r="H372" i="78"/>
  <c r="H373" i="78"/>
  <c r="H374" i="78"/>
  <c r="H375" i="78"/>
  <c r="J375" i="78"/>
  <c r="G354" i="78"/>
  <c r="G355" i="78"/>
  <c r="G356" i="78"/>
  <c r="G357" i="78"/>
  <c r="G358" i="78"/>
  <c r="G359" i="78"/>
  <c r="G360" i="78"/>
  <c r="G361" i="78"/>
  <c r="G362" i="78"/>
  <c r="G363" i="78"/>
  <c r="G364" i="78"/>
  <c r="I364" i="78"/>
  <c r="H354" i="78"/>
  <c r="H355" i="78"/>
  <c r="H356" i="78"/>
  <c r="H357" i="78"/>
  <c r="H358" i="78"/>
  <c r="H359" i="78"/>
  <c r="H360" i="78"/>
  <c r="H361" i="78"/>
  <c r="H362" i="78"/>
  <c r="H363" i="78"/>
  <c r="H364" i="78"/>
  <c r="J364" i="78"/>
  <c r="G343" i="78"/>
  <c r="G344" i="78"/>
  <c r="G345" i="78"/>
  <c r="G346" i="78"/>
  <c r="G347" i="78"/>
  <c r="G348" i="78"/>
  <c r="G349" i="78"/>
  <c r="G350" i="78"/>
  <c r="G351" i="78"/>
  <c r="G352" i="78"/>
  <c r="G353" i="78"/>
  <c r="I353" i="78"/>
  <c r="H343" i="78"/>
  <c r="H344" i="78"/>
  <c r="H345" i="78"/>
  <c r="H346" i="78"/>
  <c r="H347" i="78"/>
  <c r="H348" i="78"/>
  <c r="H349" i="78"/>
  <c r="H350" i="78"/>
  <c r="H351" i="78"/>
  <c r="H352" i="78"/>
  <c r="H353" i="78"/>
  <c r="J353" i="78"/>
  <c r="G332" i="78"/>
  <c r="G333" i="78"/>
  <c r="G334" i="78"/>
  <c r="G335" i="78"/>
  <c r="G336" i="78"/>
  <c r="G337" i="78"/>
  <c r="G338" i="78"/>
  <c r="G339" i="78"/>
  <c r="G340" i="78"/>
  <c r="G341" i="78"/>
  <c r="G342" i="78"/>
  <c r="I342" i="78"/>
  <c r="H332" i="78"/>
  <c r="H333" i="78"/>
  <c r="H334" i="78"/>
  <c r="H335" i="78"/>
  <c r="H336" i="78"/>
  <c r="H337" i="78"/>
  <c r="H338" i="78"/>
  <c r="H339" i="78"/>
  <c r="H340" i="78"/>
  <c r="H341" i="78"/>
  <c r="H342" i="78"/>
  <c r="J342" i="78"/>
  <c r="G321" i="78"/>
  <c r="G322" i="78"/>
  <c r="G323" i="78"/>
  <c r="G324" i="78"/>
  <c r="G325" i="78"/>
  <c r="G326" i="78"/>
  <c r="G327" i="78"/>
  <c r="G328" i="78"/>
  <c r="G329" i="78"/>
  <c r="G330" i="78"/>
  <c r="G331" i="78"/>
  <c r="I331" i="78"/>
  <c r="H321" i="78"/>
  <c r="H322" i="78"/>
  <c r="H323" i="78"/>
  <c r="H324" i="78"/>
  <c r="H325" i="78"/>
  <c r="H326" i="78"/>
  <c r="H327" i="78"/>
  <c r="H328" i="78"/>
  <c r="H329" i="78"/>
  <c r="H330" i="78"/>
  <c r="H331" i="78"/>
  <c r="J331" i="78"/>
  <c r="G310" i="78"/>
  <c r="G311" i="78"/>
  <c r="G312" i="78"/>
  <c r="G313" i="78"/>
  <c r="G314" i="78"/>
  <c r="G315" i="78"/>
  <c r="G316" i="78"/>
  <c r="G317" i="78"/>
  <c r="G318" i="78"/>
  <c r="G319" i="78"/>
  <c r="G320" i="78"/>
  <c r="I320" i="78"/>
  <c r="H310" i="78"/>
  <c r="H311" i="78"/>
  <c r="H312" i="78"/>
  <c r="H313" i="78"/>
  <c r="H314" i="78"/>
  <c r="H315" i="78"/>
  <c r="H316" i="78"/>
  <c r="H317" i="78"/>
  <c r="H318" i="78"/>
  <c r="H319" i="78"/>
  <c r="H320" i="78"/>
  <c r="J320" i="78"/>
  <c r="G299" i="78"/>
  <c r="G300" i="78"/>
  <c r="G301" i="78"/>
  <c r="G302" i="78"/>
  <c r="G303" i="78"/>
  <c r="G304" i="78"/>
  <c r="G305" i="78"/>
  <c r="G306" i="78"/>
  <c r="G307" i="78"/>
  <c r="G308" i="78"/>
  <c r="G309" i="78"/>
  <c r="I309" i="78"/>
  <c r="H299" i="78"/>
  <c r="H300" i="78"/>
  <c r="H301" i="78"/>
  <c r="H302" i="78"/>
  <c r="H303" i="78"/>
  <c r="H304" i="78"/>
  <c r="H305" i="78"/>
  <c r="H306" i="78"/>
  <c r="H307" i="78"/>
  <c r="H308" i="78"/>
  <c r="H309" i="78"/>
  <c r="J309" i="78"/>
  <c r="G288" i="78"/>
  <c r="G289" i="78"/>
  <c r="G290" i="78"/>
  <c r="G291" i="78"/>
  <c r="G292" i="78"/>
  <c r="G293" i="78"/>
  <c r="G294" i="78"/>
  <c r="G295" i="78"/>
  <c r="G296" i="78"/>
  <c r="G297" i="78"/>
  <c r="G298" i="78"/>
  <c r="I298" i="78"/>
  <c r="H288" i="78"/>
  <c r="H289" i="78"/>
  <c r="H290" i="78"/>
  <c r="H291" i="78"/>
  <c r="H292" i="78"/>
  <c r="H293" i="78"/>
  <c r="H294" i="78"/>
  <c r="H295" i="78"/>
  <c r="H296" i="78"/>
  <c r="H297" i="78"/>
  <c r="H298" i="78"/>
  <c r="J298" i="78"/>
  <c r="G277" i="78"/>
  <c r="G278" i="78"/>
  <c r="G279" i="78"/>
  <c r="G280" i="78"/>
  <c r="G281" i="78"/>
  <c r="G282" i="78"/>
  <c r="G283" i="78"/>
  <c r="G284" i="78"/>
  <c r="G285" i="78"/>
  <c r="G286" i="78"/>
  <c r="G287" i="78"/>
  <c r="I287" i="78"/>
  <c r="H277" i="78"/>
  <c r="H278" i="78"/>
  <c r="H279" i="78"/>
  <c r="H280" i="78"/>
  <c r="H281" i="78"/>
  <c r="H282" i="78"/>
  <c r="H283" i="78"/>
  <c r="H284" i="78"/>
  <c r="H285" i="78"/>
  <c r="H286" i="78"/>
  <c r="H287" i="78"/>
  <c r="J287" i="78"/>
  <c r="G266" i="78"/>
  <c r="G267" i="78"/>
  <c r="G268" i="78"/>
  <c r="G269" i="78"/>
  <c r="G270" i="78"/>
  <c r="G271" i="78"/>
  <c r="G272" i="78"/>
  <c r="G273" i="78"/>
  <c r="G274" i="78"/>
  <c r="G275" i="78"/>
  <c r="G276" i="78"/>
  <c r="I276" i="78"/>
  <c r="H266" i="78"/>
  <c r="H267" i="78"/>
  <c r="H268" i="78"/>
  <c r="H269" i="78"/>
  <c r="H270" i="78"/>
  <c r="H271" i="78"/>
  <c r="H272" i="78"/>
  <c r="H273" i="78"/>
  <c r="H274" i="78"/>
  <c r="H275" i="78"/>
  <c r="H276" i="78"/>
  <c r="J276" i="78"/>
  <c r="G255" i="78"/>
  <c r="G256" i="78"/>
  <c r="G257" i="78"/>
  <c r="G258" i="78"/>
  <c r="G259" i="78"/>
  <c r="G260" i="78"/>
  <c r="G261" i="78"/>
  <c r="G262" i="78"/>
  <c r="G263" i="78"/>
  <c r="G264" i="78"/>
  <c r="G265" i="78"/>
  <c r="I265" i="78"/>
  <c r="H255" i="78"/>
  <c r="H256" i="78"/>
  <c r="H257" i="78"/>
  <c r="H258" i="78"/>
  <c r="H259" i="78"/>
  <c r="H260" i="78"/>
  <c r="H261" i="78"/>
  <c r="H262" i="78"/>
  <c r="H263" i="78"/>
  <c r="H264" i="78"/>
  <c r="H265" i="78"/>
  <c r="J265" i="78"/>
  <c r="G244" i="78"/>
  <c r="G245" i="78"/>
  <c r="G246" i="78"/>
  <c r="G247" i="78"/>
  <c r="G248" i="78"/>
  <c r="G249" i="78"/>
  <c r="G250" i="78"/>
  <c r="G251" i="78"/>
  <c r="G252" i="78"/>
  <c r="G253" i="78"/>
  <c r="G254" i="78"/>
  <c r="I254" i="78"/>
  <c r="H244" i="78"/>
  <c r="H245" i="78"/>
  <c r="H246" i="78"/>
  <c r="H247" i="78"/>
  <c r="H248" i="78"/>
  <c r="H249" i="78"/>
  <c r="H250" i="78"/>
  <c r="H251" i="78"/>
  <c r="H252" i="78"/>
  <c r="H253" i="78"/>
  <c r="H254" i="78"/>
  <c r="J254" i="78"/>
  <c r="G233" i="78"/>
  <c r="G234" i="78"/>
  <c r="G235" i="78"/>
  <c r="G236" i="78"/>
  <c r="G237" i="78"/>
  <c r="G238" i="78"/>
  <c r="G239" i="78"/>
  <c r="G240" i="78"/>
  <c r="G241" i="78"/>
  <c r="G242" i="78"/>
  <c r="G243" i="78"/>
  <c r="I243" i="78"/>
  <c r="H233" i="78"/>
  <c r="H234" i="78"/>
  <c r="H235" i="78"/>
  <c r="H236" i="78"/>
  <c r="H237" i="78"/>
  <c r="H238" i="78"/>
  <c r="H239" i="78"/>
  <c r="H240" i="78"/>
  <c r="H241" i="78"/>
  <c r="H242" i="78"/>
  <c r="H243" i="78"/>
  <c r="J243" i="78"/>
  <c r="G222" i="78"/>
  <c r="G223" i="78"/>
  <c r="G224" i="78"/>
  <c r="G225" i="78"/>
  <c r="G226" i="78"/>
  <c r="G227" i="78"/>
  <c r="G228" i="78"/>
  <c r="G229" i="78"/>
  <c r="G230" i="78"/>
  <c r="G231" i="78"/>
  <c r="G232" i="78"/>
  <c r="I232" i="78"/>
  <c r="H222" i="78"/>
  <c r="H223" i="78"/>
  <c r="H224" i="78"/>
  <c r="H225" i="78"/>
  <c r="H226" i="78"/>
  <c r="H227" i="78"/>
  <c r="H228" i="78"/>
  <c r="H229" i="78"/>
  <c r="H230" i="78"/>
  <c r="H231" i="78"/>
  <c r="H232" i="78"/>
  <c r="J232" i="78"/>
  <c r="G211" i="78"/>
  <c r="G212" i="78"/>
  <c r="G213" i="78"/>
  <c r="G214" i="78"/>
  <c r="G215" i="78"/>
  <c r="G216" i="78"/>
  <c r="G217" i="78"/>
  <c r="G218" i="78"/>
  <c r="G219" i="78"/>
  <c r="G220" i="78"/>
  <c r="G221" i="78"/>
  <c r="I221" i="78"/>
  <c r="H211" i="78"/>
  <c r="H212" i="78"/>
  <c r="H213" i="78"/>
  <c r="H214" i="78"/>
  <c r="H215" i="78"/>
  <c r="H216" i="78"/>
  <c r="H217" i="78"/>
  <c r="H218" i="78"/>
  <c r="H219" i="78"/>
  <c r="H220" i="78"/>
  <c r="H221" i="78"/>
  <c r="J221" i="78"/>
  <c r="G200" i="78"/>
  <c r="G201" i="78"/>
  <c r="G202" i="78"/>
  <c r="G203" i="78"/>
  <c r="G204" i="78"/>
  <c r="G205" i="78"/>
  <c r="G206" i="78"/>
  <c r="G207" i="78"/>
  <c r="G208" i="78"/>
  <c r="G209" i="78"/>
  <c r="G210" i="78"/>
  <c r="I210" i="78"/>
  <c r="H200" i="78"/>
  <c r="H201" i="78"/>
  <c r="H202" i="78"/>
  <c r="H203" i="78"/>
  <c r="H204" i="78"/>
  <c r="H205" i="78"/>
  <c r="H206" i="78"/>
  <c r="H207" i="78"/>
  <c r="H208" i="78"/>
  <c r="H209" i="78"/>
  <c r="H210" i="78"/>
  <c r="J210" i="78"/>
  <c r="G189" i="78"/>
  <c r="G190" i="78"/>
  <c r="G191" i="78"/>
  <c r="G192" i="78"/>
  <c r="G193" i="78"/>
  <c r="G194" i="78"/>
  <c r="G195" i="78"/>
  <c r="G196" i="78"/>
  <c r="G197" i="78"/>
  <c r="G198" i="78"/>
  <c r="G199" i="78"/>
  <c r="I199" i="78"/>
  <c r="H189" i="78"/>
  <c r="H190" i="78"/>
  <c r="H191" i="78"/>
  <c r="H192" i="78"/>
  <c r="H193" i="78"/>
  <c r="H194" i="78"/>
  <c r="H195" i="78"/>
  <c r="H196" i="78"/>
  <c r="H197" i="78"/>
  <c r="H198" i="78"/>
  <c r="H199" i="78"/>
  <c r="J199" i="78"/>
  <c r="G178" i="78"/>
  <c r="G179" i="78"/>
  <c r="G180" i="78"/>
  <c r="G181" i="78"/>
  <c r="G182" i="78"/>
  <c r="G183" i="78"/>
  <c r="G184" i="78"/>
  <c r="G185" i="78"/>
  <c r="G186" i="78"/>
  <c r="G187" i="78"/>
  <c r="G188" i="78"/>
  <c r="I188" i="78"/>
  <c r="H178" i="78"/>
  <c r="H179" i="78"/>
  <c r="H180" i="78"/>
  <c r="H181" i="78"/>
  <c r="H182" i="78"/>
  <c r="H183" i="78"/>
  <c r="H184" i="78"/>
  <c r="H185" i="78"/>
  <c r="H186" i="78"/>
  <c r="H187" i="78"/>
  <c r="H188" i="78"/>
  <c r="J188" i="78"/>
  <c r="G167" i="78"/>
  <c r="G168" i="78"/>
  <c r="G169" i="78"/>
  <c r="G170" i="78"/>
  <c r="G171" i="78"/>
  <c r="G172" i="78"/>
  <c r="G173" i="78"/>
  <c r="G174" i="78"/>
  <c r="G175" i="78"/>
  <c r="G176" i="78"/>
  <c r="G177" i="78"/>
  <c r="I177" i="78"/>
  <c r="H167" i="78"/>
  <c r="H168" i="78"/>
  <c r="H169" i="78"/>
  <c r="H170" i="78"/>
  <c r="H171" i="78"/>
  <c r="H172" i="78"/>
  <c r="H173" i="78"/>
  <c r="H174" i="78"/>
  <c r="H175" i="78"/>
  <c r="H176" i="78"/>
  <c r="H177" i="78"/>
  <c r="J177" i="78"/>
  <c r="G156" i="78"/>
  <c r="G157" i="78"/>
  <c r="G158" i="78"/>
  <c r="G159" i="78"/>
  <c r="G160" i="78"/>
  <c r="G161" i="78"/>
  <c r="G162" i="78"/>
  <c r="G163" i="78"/>
  <c r="G164" i="78"/>
  <c r="G165" i="78"/>
  <c r="G166" i="78"/>
  <c r="I166" i="78"/>
  <c r="H156" i="78"/>
  <c r="H157" i="78"/>
  <c r="H158" i="78"/>
  <c r="H159" i="78"/>
  <c r="H160" i="78"/>
  <c r="H161" i="78"/>
  <c r="H162" i="78"/>
  <c r="H163" i="78"/>
  <c r="H164" i="78"/>
  <c r="H165" i="78"/>
  <c r="H166" i="78"/>
  <c r="J166" i="78"/>
  <c r="G148" i="78"/>
  <c r="G149" i="78"/>
  <c r="G150" i="78"/>
  <c r="G151" i="78"/>
  <c r="G152" i="78"/>
  <c r="G153" i="78"/>
  <c r="G154" i="78"/>
  <c r="G155" i="78"/>
  <c r="H148" i="78"/>
  <c r="H149" i="78"/>
  <c r="H150" i="78"/>
  <c r="H151" i="78"/>
  <c r="H152" i="78"/>
  <c r="H153" i="78"/>
  <c r="H154" i="78"/>
  <c r="H155" i="78"/>
  <c r="G32" i="78"/>
  <c r="G35" i="78"/>
  <c r="G38" i="78"/>
  <c r="G41" i="78"/>
  <c r="G44" i="78"/>
  <c r="G47" i="78"/>
  <c r="G50" i="78"/>
  <c r="G53" i="78"/>
  <c r="G56" i="78"/>
  <c r="G59" i="78"/>
  <c r="G62" i="78"/>
  <c r="G65" i="78"/>
  <c r="G68" i="78"/>
  <c r="G71" i="78"/>
  <c r="G74" i="78"/>
  <c r="G77" i="78"/>
  <c r="G80" i="78"/>
  <c r="G83" i="78"/>
  <c r="G86" i="78"/>
  <c r="G89" i="78"/>
  <c r="G92" i="78"/>
  <c r="G95" i="78"/>
  <c r="G13" i="78"/>
  <c r="G17" i="78"/>
  <c r="G21" i="78"/>
  <c r="G442" i="78"/>
  <c r="G443" i="78"/>
  <c r="G444" i="78"/>
  <c r="I452" i="78"/>
  <c r="H442" i="78"/>
  <c r="H443" i="78"/>
  <c r="H444" i="78"/>
  <c r="J452" i="78"/>
  <c r="G5" i="78"/>
  <c r="G9" i="78"/>
  <c r="G123" i="78"/>
  <c r="G126" i="78"/>
  <c r="G129" i="78"/>
  <c r="G132" i="78"/>
  <c r="G135" i="78"/>
  <c r="G138" i="78"/>
  <c r="G141" i="78"/>
  <c r="G144" i="78"/>
  <c r="G90" i="78"/>
  <c r="G93" i="78"/>
  <c r="G96" i="78"/>
  <c r="G99" i="78"/>
  <c r="G102" i="78"/>
  <c r="G105" i="78"/>
  <c r="G108" i="78"/>
  <c r="G111" i="78"/>
  <c r="G114" i="78"/>
  <c r="G117" i="78"/>
  <c r="G120" i="78"/>
  <c r="G57" i="78"/>
  <c r="G60" i="78"/>
  <c r="G63" i="78"/>
  <c r="G66" i="78"/>
  <c r="G69" i="78"/>
  <c r="G72" i="78"/>
  <c r="G75" i="78"/>
  <c r="G78" i="78"/>
  <c r="G81" i="78"/>
  <c r="G84" i="78"/>
  <c r="G87" i="78"/>
  <c r="G24" i="78"/>
  <c r="G27" i="78"/>
  <c r="G30" i="78"/>
  <c r="G33" i="78"/>
  <c r="G36" i="78"/>
  <c r="G39" i="78"/>
  <c r="G42" i="78"/>
  <c r="G45" i="78"/>
  <c r="G48" i="78"/>
  <c r="G51" i="78"/>
  <c r="G54" i="78"/>
  <c r="G4" i="78"/>
  <c r="G8" i="78"/>
  <c r="G12" i="78"/>
  <c r="G16" i="78"/>
  <c r="G20" i="78"/>
  <c r="G131" i="78"/>
  <c r="G134" i="78"/>
  <c r="G137" i="78"/>
  <c r="G140" i="78"/>
  <c r="G143" i="78"/>
  <c r="G98" i="78"/>
  <c r="G101" i="78"/>
  <c r="G104" i="78"/>
  <c r="G107" i="78"/>
  <c r="G110" i="78"/>
  <c r="G113" i="78"/>
  <c r="G116" i="78"/>
  <c r="G119" i="78"/>
  <c r="G122" i="78"/>
  <c r="G125" i="78"/>
  <c r="G128" i="78"/>
  <c r="G3" i="78"/>
  <c r="G7" i="78"/>
  <c r="G11" i="78"/>
  <c r="G15" i="78"/>
  <c r="G19" i="78"/>
  <c r="G23" i="78"/>
  <c r="G26" i="78"/>
  <c r="G29" i="78"/>
  <c r="H134" i="78"/>
  <c r="H135" i="78"/>
  <c r="H136" i="78"/>
  <c r="H137" i="78"/>
  <c r="H138" i="78"/>
  <c r="H139" i="78"/>
  <c r="H140" i="78"/>
  <c r="H141" i="78"/>
  <c r="H142" i="78"/>
  <c r="H143" i="78"/>
  <c r="H144" i="78"/>
  <c r="J144" i="78"/>
  <c r="G37" i="78"/>
  <c r="G58" i="78"/>
  <c r="G34" i="78"/>
  <c r="G136" i="78"/>
  <c r="G139" i="78"/>
  <c r="G142" i="78"/>
  <c r="I144" i="78"/>
  <c r="H123" i="78"/>
  <c r="H124" i="78"/>
  <c r="H125" i="78"/>
  <c r="H126" i="78"/>
  <c r="H127" i="78"/>
  <c r="H128" i="78"/>
  <c r="H129" i="78"/>
  <c r="H130" i="78"/>
  <c r="H131" i="78"/>
  <c r="H132" i="78"/>
  <c r="H133" i="78"/>
  <c r="J133" i="78"/>
  <c r="G91" i="78"/>
  <c r="G133" i="78"/>
  <c r="G82" i="78"/>
  <c r="G94" i="78"/>
  <c r="G124" i="78"/>
  <c r="G127" i="78"/>
  <c r="G130" i="78"/>
  <c r="I133" i="78"/>
  <c r="H2" i="78"/>
  <c r="H3" i="78"/>
  <c r="H4" i="78"/>
  <c r="H5" i="78"/>
  <c r="H6" i="78"/>
  <c r="H7" i="78"/>
  <c r="H8" i="78"/>
  <c r="H9" i="78"/>
  <c r="H10" i="78"/>
  <c r="H11" i="78"/>
  <c r="H12" i="78"/>
  <c r="J12" i="78"/>
  <c r="P4" i="78"/>
  <c r="H13" i="78"/>
  <c r="H14" i="78"/>
  <c r="H15" i="78"/>
  <c r="H16" i="78"/>
  <c r="H17" i="78"/>
  <c r="H18" i="78"/>
  <c r="H19" i="78"/>
  <c r="H20" i="78"/>
  <c r="H21" i="78"/>
  <c r="H22" i="78"/>
  <c r="H23" i="78"/>
  <c r="J23" i="78"/>
  <c r="P5" i="78"/>
  <c r="H24" i="78"/>
  <c r="H25" i="78"/>
  <c r="H26" i="78"/>
  <c r="H27" i="78"/>
  <c r="H28" i="78"/>
  <c r="H29" i="78"/>
  <c r="H30" i="78"/>
  <c r="H31" i="78"/>
  <c r="H32" i="78"/>
  <c r="H33" i="78"/>
  <c r="H34" i="78"/>
  <c r="J34" i="78"/>
  <c r="P6" i="78"/>
  <c r="H35" i="78"/>
  <c r="H36" i="78"/>
  <c r="H37" i="78"/>
  <c r="H38" i="78"/>
  <c r="H39" i="78"/>
  <c r="H40" i="78"/>
  <c r="H41" i="78"/>
  <c r="H42" i="78"/>
  <c r="H43" i="78"/>
  <c r="H44" i="78"/>
  <c r="H45" i="78"/>
  <c r="J45" i="78"/>
  <c r="P7" i="78"/>
  <c r="H46" i="78"/>
  <c r="H47" i="78"/>
  <c r="H48" i="78"/>
  <c r="H49" i="78"/>
  <c r="H50" i="78"/>
  <c r="H51" i="78"/>
  <c r="H52" i="78"/>
  <c r="H53" i="78"/>
  <c r="H54" i="78"/>
  <c r="H55" i="78"/>
  <c r="H56" i="78"/>
  <c r="J56" i="78"/>
  <c r="P8" i="78"/>
  <c r="H57" i="78"/>
  <c r="H58" i="78"/>
  <c r="H59" i="78"/>
  <c r="H60" i="78"/>
  <c r="H61" i="78"/>
  <c r="H62" i="78"/>
  <c r="H63" i="78"/>
  <c r="H64" i="78"/>
  <c r="H65" i="78"/>
  <c r="H66" i="78"/>
  <c r="H67" i="78"/>
  <c r="J67" i="78"/>
  <c r="P9" i="78"/>
  <c r="H68" i="78"/>
  <c r="H69" i="78"/>
  <c r="H70" i="78"/>
  <c r="H71" i="78"/>
  <c r="H72" i="78"/>
  <c r="H73" i="78"/>
  <c r="H74" i="78"/>
  <c r="H75" i="78"/>
  <c r="H76" i="78"/>
  <c r="H77" i="78"/>
  <c r="H78" i="78"/>
  <c r="J78" i="78"/>
  <c r="P10" i="78"/>
  <c r="H79" i="78"/>
  <c r="H80" i="78"/>
  <c r="H81" i="78"/>
  <c r="H82" i="78"/>
  <c r="H83" i="78"/>
  <c r="H84" i="78"/>
  <c r="H85" i="78"/>
  <c r="H86" i="78"/>
  <c r="H87" i="78"/>
  <c r="H88" i="78"/>
  <c r="H89" i="78"/>
  <c r="J89" i="78"/>
  <c r="P11" i="78"/>
  <c r="H90" i="78"/>
  <c r="H91" i="78"/>
  <c r="H92" i="78"/>
  <c r="H93" i="78"/>
  <c r="H94" i="78"/>
  <c r="H95" i="78"/>
  <c r="H96" i="78"/>
  <c r="H97" i="78"/>
  <c r="H98" i="78"/>
  <c r="H99" i="78"/>
  <c r="H100" i="78"/>
  <c r="J100" i="78"/>
  <c r="P12" i="78"/>
  <c r="H101" i="78"/>
  <c r="H102" i="78"/>
  <c r="H103" i="78"/>
  <c r="H104" i="78"/>
  <c r="H105" i="78"/>
  <c r="H106" i="78"/>
  <c r="H107" i="78"/>
  <c r="H108" i="78"/>
  <c r="H109" i="78"/>
  <c r="H110" i="78"/>
  <c r="H111" i="78"/>
  <c r="J111" i="78"/>
  <c r="P13" i="78"/>
  <c r="H112" i="78"/>
  <c r="H113" i="78"/>
  <c r="H114" i="78"/>
  <c r="H115" i="78"/>
  <c r="H116" i="78"/>
  <c r="H117" i="78"/>
  <c r="H118" i="78"/>
  <c r="H119" i="78"/>
  <c r="H120" i="78"/>
  <c r="H121" i="78"/>
  <c r="H122" i="78"/>
  <c r="J122" i="78"/>
  <c r="P14" i="78"/>
  <c r="P15" i="78"/>
  <c r="P16" i="78"/>
  <c r="P63" i="78"/>
  <c r="R4" i="78"/>
  <c r="R5" i="78"/>
  <c r="R6" i="78"/>
  <c r="R7" i="78"/>
  <c r="R8" i="78"/>
  <c r="R9" i="78"/>
  <c r="R10" i="78"/>
  <c r="R11" i="78"/>
  <c r="R12" i="78"/>
  <c r="R13" i="78"/>
  <c r="R14" i="78"/>
  <c r="R15" i="78"/>
  <c r="R16" i="78"/>
  <c r="R61" i="78"/>
  <c r="P61" i="78"/>
  <c r="N4" i="78"/>
  <c r="N5" i="78"/>
  <c r="N6" i="78"/>
  <c r="N7" i="78"/>
  <c r="N8" i="78"/>
  <c r="N9" i="78"/>
  <c r="N10" i="78"/>
  <c r="N11" i="78"/>
  <c r="N12" i="78"/>
  <c r="N13" i="78"/>
  <c r="N14" i="78"/>
  <c r="N15" i="78"/>
  <c r="N16" i="78"/>
  <c r="O69" i="78"/>
  <c r="G2" i="78"/>
  <c r="G6" i="78"/>
  <c r="G10" i="78"/>
  <c r="G14" i="78"/>
  <c r="G18" i="78"/>
  <c r="G22" i="78"/>
  <c r="G25" i="78"/>
  <c r="G28" i="78"/>
  <c r="G31" i="78"/>
  <c r="G64" i="78"/>
  <c r="I12" i="78"/>
  <c r="O4" i="78"/>
  <c r="Q4" i="78"/>
  <c r="G40" i="78"/>
  <c r="G43" i="78"/>
  <c r="G46" i="78"/>
  <c r="G49" i="78"/>
  <c r="G52" i="78"/>
  <c r="G55" i="78"/>
  <c r="G61" i="78"/>
  <c r="G67" i="78"/>
  <c r="G70" i="78"/>
  <c r="G106" i="78"/>
  <c r="G73" i="78"/>
  <c r="I23" i="78"/>
  <c r="O5" i="78"/>
  <c r="Q5" i="78"/>
  <c r="G76" i="78"/>
  <c r="G79" i="78"/>
  <c r="G85" i="78"/>
  <c r="G88" i="78"/>
  <c r="G97" i="78"/>
  <c r="G100" i="78"/>
  <c r="G103" i="78"/>
  <c r="G109" i="78"/>
  <c r="I34" i="78"/>
  <c r="O6" i="78"/>
  <c r="Q6" i="78"/>
  <c r="G112" i="78"/>
  <c r="G115" i="78"/>
  <c r="G118" i="78"/>
  <c r="G121" i="78"/>
  <c r="I45" i="78"/>
  <c r="O7" i="78"/>
  <c r="Q7" i="78"/>
  <c r="I56" i="78"/>
  <c r="O8" i="78"/>
  <c r="Q8" i="78"/>
  <c r="I67" i="78"/>
  <c r="O9" i="78"/>
  <c r="Q9" i="78"/>
  <c r="I78" i="78"/>
  <c r="O10" i="78"/>
  <c r="Q10" i="78"/>
  <c r="I89" i="78"/>
  <c r="O11" i="78"/>
  <c r="Q11" i="78"/>
  <c r="I100" i="78"/>
  <c r="O12" i="78"/>
  <c r="Q12" i="78"/>
  <c r="I111" i="78"/>
  <c r="O13" i="78"/>
  <c r="Q13" i="78"/>
  <c r="I122" i="78"/>
  <c r="O14" i="78"/>
  <c r="Q14" i="78"/>
  <c r="O15" i="78"/>
  <c r="Q15" i="78"/>
  <c r="O16" i="78"/>
  <c r="Q16" i="78"/>
  <c r="Q61" i="78"/>
  <c r="O61" i="78"/>
  <c r="O68" i="78"/>
  <c r="O73" i="78"/>
  <c r="O63" i="78"/>
  <c r="O74" i="78"/>
  <c r="O75" i="78"/>
  <c r="O76" i="78"/>
  <c r="V127" i="78"/>
  <c r="V126" i="78"/>
  <c r="V125" i="78"/>
  <c r="V124" i="78"/>
  <c r="V123" i="78"/>
  <c r="V122" i="78"/>
  <c r="V121" i="78"/>
  <c r="V120" i="78"/>
  <c r="V119" i="78"/>
  <c r="V118" i="78"/>
  <c r="V117" i="78"/>
  <c r="V116" i="78"/>
  <c r="V115" i="78"/>
  <c r="V114" i="78"/>
  <c r="V113" i="78"/>
  <c r="V112" i="78"/>
  <c r="V111" i="78"/>
  <c r="V110" i="78"/>
  <c r="V109" i="78"/>
  <c r="V108" i="78"/>
  <c r="V107" i="78"/>
  <c r="V106" i="78"/>
  <c r="V105" i="78"/>
  <c r="V104" i="78"/>
  <c r="V103" i="78"/>
  <c r="V102" i="78"/>
  <c r="V101" i="78"/>
  <c r="V100" i="78"/>
  <c r="V99" i="78"/>
  <c r="V98" i="78"/>
  <c r="V97" i="78"/>
  <c r="V96" i="78"/>
  <c r="V95" i="78"/>
  <c r="V94" i="78"/>
  <c r="Q94" i="78"/>
  <c r="P94" i="78"/>
  <c r="U80" i="78" s="1"/>
  <c r="V80" i="78" s="1"/>
  <c r="V93" i="78"/>
  <c r="V92" i="78"/>
  <c r="N92" i="78"/>
  <c r="V91" i="78"/>
  <c r="V90" i="78"/>
  <c r="V89" i="78"/>
  <c r="V88" i="78"/>
  <c r="N88" i="78"/>
  <c r="V87" i="78"/>
  <c r="V86" i="78"/>
  <c r="S4" i="78"/>
  <c r="S5" i="78"/>
  <c r="S6" i="78"/>
  <c r="S7" i="78"/>
  <c r="S8" i="78"/>
  <c r="S9" i="78"/>
  <c r="S10" i="78"/>
  <c r="S11" i="78"/>
  <c r="S12" i="78"/>
  <c r="S13" i="78"/>
  <c r="S14" i="78"/>
  <c r="S15" i="78"/>
  <c r="S16" i="78"/>
  <c r="S61" i="78"/>
  <c r="O70" i="78"/>
  <c r="O72" i="78"/>
  <c r="R82" i="78"/>
  <c r="Q86" i="78"/>
  <c r="V85" i="78"/>
  <c r="P65" i="78"/>
  <c r="O65" i="78"/>
  <c r="R81" i="78"/>
  <c r="Q85" i="78"/>
  <c r="V84" i="78"/>
  <c r="V83" i="78"/>
  <c r="V82" i="78"/>
  <c r="V81" i="78"/>
  <c r="R79" i="78"/>
  <c r="P79" i="78"/>
  <c r="U78" i="78"/>
  <c r="AA77" i="78"/>
  <c r="Z77" i="78"/>
  <c r="Z76" i="78"/>
  <c r="Y61" i="78" s="1"/>
  <c r="R73" i="78"/>
  <c r="R72" i="78"/>
  <c r="O71" i="78"/>
  <c r="R71" i="78"/>
  <c r="AE61" i="78"/>
  <c r="AC61" i="78"/>
  <c r="AA61" i="78"/>
  <c r="Z61" i="78"/>
  <c r="X61" i="78"/>
  <c r="W61" i="78"/>
  <c r="V61" i="78"/>
  <c r="U61" i="78"/>
  <c r="Z60" i="78"/>
  <c r="W60" i="78"/>
  <c r="N57" i="78"/>
</calcChain>
</file>

<file path=xl/sharedStrings.xml><?xml version="1.0" encoding="utf-8"?>
<sst xmlns="http://schemas.openxmlformats.org/spreadsheetml/2006/main" count="442" uniqueCount="352">
  <si>
    <t>(X1+X2)/2</t>
  </si>
  <si>
    <t>|X1-X2|</t>
  </si>
  <si>
    <t>Mean11x</t>
  </si>
  <si>
    <t>Median11y</t>
  </si>
  <si>
    <t>ConsNo</t>
  </si>
  <si>
    <t>x^2</t>
  </si>
  <si>
    <t>y^2</t>
  </si>
  <si>
    <t>x * y</t>
  </si>
  <si>
    <t>-</t>
  </si>
  <si>
    <t>Sum of</t>
  </si>
  <si>
    <t>Means</t>
  </si>
  <si>
    <t>Medians</t>
  </si>
  <si>
    <t>Means^2</t>
  </si>
  <si>
    <t>Medians^2</t>
  </si>
  <si>
    <t>Mean * Median</t>
  </si>
  <si>
    <t>Sum x=</t>
  </si>
  <si>
    <t>Sum y=</t>
  </si>
  <si>
    <t>Sum x^2=</t>
  </si>
  <si>
    <t>Sum y^2=</t>
  </si>
  <si>
    <t>Sum x * y=</t>
  </si>
  <si>
    <t>Average of means(x)=</t>
  </si>
  <si>
    <t>= Average of medians (y)</t>
  </si>
  <si>
    <t>St.Dev. of means(x)=</t>
  </si>
  <si>
    <t>CSSY (medians) =</t>
  </si>
  <si>
    <t>Intercept, a   =</t>
  </si>
  <si>
    <t>Reduced major axis line:  y =</t>
  </si>
  <si>
    <t>+</t>
  </si>
  <si>
    <t>x</t>
  </si>
  <si>
    <t>Standard deviation of intercept, a, (Sa):</t>
  </si>
  <si>
    <t>95% confidence intervals on</t>
  </si>
  <si>
    <t>+/-</t>
  </si>
  <si>
    <t>/c   +</t>
  </si>
  <si>
    <t>Variable:</t>
  </si>
  <si>
    <t>Transferred</t>
  </si>
  <si>
    <t>Tranferred</t>
  </si>
  <si>
    <t>Calculated values</t>
  </si>
  <si>
    <t>Precision equation, Pc, % =</t>
  </si>
  <si>
    <t>Practical detection limit =</t>
  </si>
  <si>
    <t>References:</t>
  </si>
  <si>
    <t>Till, R., 1974.  Statistical methods for the earth scientist - an introduction</t>
  </si>
  <si>
    <t>Slope, b = sqrt(CSSY/CSSX)</t>
  </si>
  <si>
    <t>r^2        =</t>
  </si>
  <si>
    <t>r^2 %    =</t>
  </si>
  <si>
    <t>St.Dev.  =</t>
  </si>
  <si>
    <t>Notation:</t>
  </si>
  <si>
    <t>CSSY = Corrected sum of squares of y (see Till, 1974, p.84)</t>
  </si>
  <si>
    <t>CSCP = Corrected sum of cross products (see Till, 1974, p.84)</t>
  </si>
  <si>
    <t>Thompson, M. &amp; Howarth, R.J., 1978.  A new approach to the estimation of</t>
  </si>
  <si>
    <t xml:space="preserve">   The Macmillan Press Ltd., London, p.99-103.</t>
  </si>
  <si>
    <t>Fletcher, W.K., 1986.  Analysis of soil samples.  Chapter 4 In: W.K. Fletcher,</t>
  </si>
  <si>
    <t>Fletcher, W.K., 1981.  Quality control in the laboratory.  Chapter 2 In: W.K.</t>
  </si>
  <si>
    <t xml:space="preserve">   Fletcher, Analytical methods in geochemical prospecting.  In: G.J.S. Govett</t>
  </si>
  <si>
    <t>So and k are obtained from the linear regression of the median differences on</t>
  </si>
  <si>
    <t>the means, which are multiplied by 1.048 (i.e., 1/0.954) to obtain So and k.</t>
  </si>
  <si>
    <t>Concentration</t>
  </si>
  <si>
    <t>units</t>
  </si>
  <si>
    <t xml:space="preserve">CSSX = Corrected sum of squares of x (see Till, 1974, p.84) </t>
  </si>
  <si>
    <t>Sigma 0, So =</t>
  </si>
  <si>
    <t>Kappa, k      =</t>
  </si>
  <si>
    <t>CSCP                =</t>
  </si>
  <si>
    <t>Variance            =</t>
  </si>
  <si>
    <t>CSSX (means)    =</t>
  </si>
  <si>
    <t>r                        =</t>
  </si>
  <si>
    <t>= Standard Deviation of medians (y)</t>
  </si>
  <si>
    <t xml:space="preserve">   S.J. Hoffman, M.B. Mehrtens, A.J. Sinclair &amp; I. Thompson (Editors), Exploration</t>
  </si>
  <si>
    <t>Line 12</t>
  </si>
  <si>
    <t>Line 23</t>
  </si>
  <si>
    <t>Line 34</t>
  </si>
  <si>
    <t>Line 45</t>
  </si>
  <si>
    <t>Line 56</t>
  </si>
  <si>
    <t>Line 67</t>
  </si>
  <si>
    <t>Line 78</t>
  </si>
  <si>
    <t>Line 89</t>
  </si>
  <si>
    <t>Group_Mean11x</t>
  </si>
  <si>
    <t>Group_Median11y</t>
  </si>
  <si>
    <t>Line_Nos</t>
  </si>
  <si>
    <t>Detection Limit   =</t>
  </si>
  <si>
    <r>
      <rPr>
        <b/>
        <sz val="10"/>
        <rFont val="Arial"/>
        <family val="2"/>
        <charset val="161"/>
      </rPr>
      <t>Note 2</t>
    </r>
    <r>
      <rPr>
        <sz val="10"/>
        <rFont val="Arial"/>
        <family val="2"/>
        <charset val="161"/>
      </rPr>
      <t>:  The practical detection limit is by definition the concentration corresponding to P = +/-100%.</t>
    </r>
  </si>
  <si>
    <t xml:space="preserve">             Sometimes a negative value is given, because of the precision equation, and has no meaning. Hence,</t>
  </si>
  <si>
    <t xml:space="preserve">             the absolute value is taken for the Practical detection limit.</t>
  </si>
  <si>
    <t>Precision (%)</t>
  </si>
  <si>
    <t>Equation 1</t>
  </si>
  <si>
    <t>using the Thompson &amp; Howarth (1978) method.</t>
  </si>
  <si>
    <t>PRECISION TABLE</t>
  </si>
  <si>
    <t>Element</t>
  </si>
  <si>
    <t>Practical</t>
  </si>
  <si>
    <t>detection</t>
  </si>
  <si>
    <t>For an optimum estimation of the regression variables the reduced major axis method is used, since it</t>
  </si>
  <si>
    <t>gives the optimum regression equation between Group means (X-axis) versus Group medians (Y-axis)</t>
  </si>
  <si>
    <t>and Group medians (X-axis) versus Group means (Y-axis).</t>
  </si>
  <si>
    <r>
      <rPr>
        <b/>
        <sz val="10"/>
        <rFont val="Arial"/>
        <family val="2"/>
        <charset val="161"/>
      </rPr>
      <t>Note 1</t>
    </r>
    <r>
      <rPr>
        <sz val="10"/>
        <rFont val="Arial"/>
        <family val="2"/>
        <charset val="161"/>
      </rPr>
      <t>:  Analytical precision varies with concentration.  Hence, precision must be quoted for each concentration</t>
    </r>
  </si>
  <si>
    <t>limit</t>
  </si>
  <si>
    <t>Number of groups of 11 pairs</t>
  </si>
  <si>
    <t>at the</t>
  </si>
  <si>
    <t>Precision %</t>
  </si>
  <si>
    <t>Reduced major axis calculations (Till, 1974)</t>
  </si>
  <si>
    <t>#- the intercept = a +/-1.96*Sa =</t>
  </si>
  <si>
    <t>#- the slope      = b +/-1.96*Sb =</t>
  </si>
  <si>
    <t>Standard deviation of slope,      b, (Sb):</t>
  </si>
  <si>
    <t>mg/kg</t>
  </si>
  <si>
    <t>Units</t>
  </si>
  <si>
    <t>(95% conf.</t>
  </si>
  <si>
    <t>95% conf. level</t>
  </si>
  <si>
    <t>level)</t>
  </si>
  <si>
    <t>%</t>
  </si>
  <si>
    <t>SUMMARY TABLE</t>
  </si>
  <si>
    <r>
      <rPr>
        <i/>
        <sz val="10"/>
        <color indexed="30"/>
        <rFont val="Arial"/>
        <family val="2"/>
        <charset val="161"/>
      </rPr>
      <t>Calculated from table above (</t>
    </r>
    <r>
      <rPr>
        <b/>
        <i/>
        <sz val="10"/>
        <color indexed="10"/>
        <rFont val="Arial"/>
        <family val="2"/>
        <charset val="161"/>
      </rPr>
      <t>change range if n&gt;40</t>
    </r>
    <r>
      <rPr>
        <i/>
        <sz val="10"/>
        <color indexed="30"/>
        <rFont val="Arial"/>
        <family val="2"/>
        <charset val="161"/>
      </rPr>
      <t>)</t>
    </r>
    <r>
      <rPr>
        <sz val="10"/>
        <color indexed="30"/>
        <rFont val="Arial"/>
        <family val="2"/>
        <charset val="161"/>
      </rPr>
      <t>:</t>
    </r>
  </si>
  <si>
    <t>All calculations are carried out</t>
  </si>
  <si>
    <t>automatically up to 40 groups of 11 pairs</t>
  </si>
  <si>
    <t>IMPORTANT</t>
  </si>
  <si>
    <r>
      <t xml:space="preserve">NOTE: CELLS WITH </t>
    </r>
    <r>
      <rPr>
        <u/>
        <sz val="10"/>
        <color indexed="10"/>
        <rFont val="Arial Black"/>
        <family val="2"/>
        <charset val="161"/>
      </rPr>
      <t>NO</t>
    </r>
    <r>
      <rPr>
        <sz val="10"/>
        <color indexed="10"/>
        <rFont val="Arial Black"/>
        <family val="2"/>
        <charset val="161"/>
      </rPr>
      <t xml:space="preserve"> or </t>
    </r>
    <r>
      <rPr>
        <u/>
        <sz val="10"/>
        <color indexed="10"/>
        <rFont val="Arial Black"/>
        <family val="2"/>
        <charset val="161"/>
      </rPr>
      <t>ZERO</t>
    </r>
    <r>
      <rPr>
        <sz val="10"/>
        <color indexed="10"/>
        <rFont val="Arial Black"/>
        <family val="2"/>
        <charset val="161"/>
      </rPr>
      <t xml:space="preserve"> VALUES</t>
    </r>
  </si>
  <si>
    <t>OTHER "RANGE" COMMANDS TO WORK</t>
  </si>
  <si>
    <t>NOTE:  CHANGE RANGES BELOW IF MORE THAN</t>
  </si>
  <si>
    <t>40 GROUPS OF 11 PAIRS</t>
  </si>
  <si>
    <t>Change</t>
  </si>
  <si>
    <t xml:space="preserve">count </t>
  </si>
  <si>
    <t>range if</t>
  </si>
  <si>
    <t>Enter units</t>
  </si>
  <si>
    <r>
      <rPr>
        <i/>
        <sz val="10"/>
        <color indexed="12"/>
        <rFont val="Arial"/>
        <family val="2"/>
        <charset val="161"/>
      </rPr>
      <t>Calculated values - Change denominator by new count range</t>
    </r>
    <r>
      <rPr>
        <i/>
        <sz val="10"/>
        <color indexed="10"/>
        <rFont val="Arial"/>
        <family val="2"/>
        <charset val="161"/>
      </rPr>
      <t xml:space="preserve"> if n&gt;40 pairs</t>
    </r>
  </si>
  <si>
    <r>
      <rPr>
        <i/>
        <sz val="10"/>
        <color indexed="12"/>
        <rFont val="Arial"/>
        <family val="2"/>
        <charset val="161"/>
      </rPr>
      <t xml:space="preserve">Change if </t>
    </r>
    <r>
      <rPr>
        <i/>
        <sz val="10"/>
        <color indexed="10"/>
        <rFont val="Arial"/>
        <family val="2"/>
        <charset val="161"/>
      </rPr>
      <t>n&gt;40</t>
    </r>
  </si>
  <si>
    <t>↑</t>
  </si>
  <si>
    <r>
      <t>1. Calculate the mean values of the 55 pairs [</t>
    </r>
    <r>
      <rPr>
        <i/>
        <sz val="12"/>
        <rFont val="Times New Roman"/>
        <family val="1"/>
        <charset val="161"/>
      </rPr>
      <t>(X</t>
    </r>
    <r>
      <rPr>
        <i/>
        <vertAlign val="subscript"/>
        <sz val="12"/>
        <rFont val="Times New Roman"/>
        <family val="1"/>
        <charset val="161"/>
      </rPr>
      <t>1</t>
    </r>
    <r>
      <rPr>
        <i/>
        <sz val="12"/>
        <rFont val="Times New Roman"/>
        <family val="1"/>
        <charset val="161"/>
      </rPr>
      <t>+X</t>
    </r>
    <r>
      <rPr>
        <i/>
        <vertAlign val="subscript"/>
        <sz val="12"/>
        <rFont val="Times New Roman"/>
        <family val="1"/>
        <charset val="161"/>
      </rPr>
      <t>2</t>
    </r>
    <r>
      <rPr>
        <i/>
        <sz val="12"/>
        <rFont val="Times New Roman"/>
        <family val="1"/>
        <charset val="161"/>
      </rPr>
      <t>)/2</t>
    </r>
    <r>
      <rPr>
        <sz val="12"/>
        <rFont val="Times New Roman"/>
        <family val="1"/>
        <charset val="161"/>
      </rPr>
      <t>]. According to Thompson and Howarth (1978), this mean value is an estimate of true concentration of an element for the particular analytical method used.</t>
    </r>
  </si>
  <si>
    <r>
      <t>2. Calculate the absolute differences between each pair |</t>
    </r>
    <r>
      <rPr>
        <i/>
        <sz val="12"/>
        <rFont val="Times New Roman"/>
        <family val="1"/>
        <charset val="161"/>
      </rPr>
      <t>Χ</t>
    </r>
    <r>
      <rPr>
        <i/>
        <vertAlign val="subscript"/>
        <sz val="12"/>
        <rFont val="Times New Roman"/>
        <family val="1"/>
        <charset val="161"/>
      </rPr>
      <t>1</t>
    </r>
    <r>
      <rPr>
        <i/>
        <sz val="12"/>
        <rFont val="Times New Roman"/>
        <family val="1"/>
        <charset val="161"/>
      </rPr>
      <t>-Χ</t>
    </r>
    <r>
      <rPr>
        <i/>
        <vertAlign val="subscript"/>
        <sz val="12"/>
        <rFont val="Times New Roman"/>
        <family val="1"/>
        <charset val="161"/>
      </rPr>
      <t>2</t>
    </r>
    <r>
      <rPr>
        <sz val="12"/>
        <rFont val="Times New Roman"/>
        <family val="1"/>
        <charset val="161"/>
      </rPr>
      <t xml:space="preserve">|.  The absolute difference is an estimate of the standard deviation, </t>
    </r>
    <r>
      <rPr>
        <i/>
        <sz val="12"/>
        <rFont val="Times New Roman"/>
        <family val="1"/>
        <charset val="161"/>
      </rPr>
      <t>σ</t>
    </r>
    <r>
      <rPr>
        <i/>
        <vertAlign val="subscript"/>
        <sz val="12"/>
        <rFont val="Times New Roman"/>
        <family val="1"/>
        <charset val="161"/>
      </rPr>
      <t>c</t>
    </r>
    <r>
      <rPr>
        <sz val="12"/>
        <rFont val="Times New Roman"/>
        <family val="1"/>
        <charset val="161"/>
      </rPr>
      <t>, at that particular concentration. |</t>
    </r>
    <r>
      <rPr>
        <i/>
        <sz val="12"/>
        <rFont val="Times New Roman"/>
        <family val="1"/>
        <charset val="161"/>
      </rPr>
      <t>Χ</t>
    </r>
    <r>
      <rPr>
        <i/>
        <vertAlign val="subscript"/>
        <sz val="12"/>
        <rFont val="Times New Roman"/>
        <family val="1"/>
        <charset val="161"/>
      </rPr>
      <t>1</t>
    </r>
    <r>
      <rPr>
        <i/>
        <sz val="12"/>
        <rFont val="Times New Roman"/>
        <family val="1"/>
        <charset val="161"/>
      </rPr>
      <t>-Χ</t>
    </r>
    <r>
      <rPr>
        <i/>
        <vertAlign val="subscript"/>
        <sz val="12"/>
        <rFont val="Times New Roman"/>
        <family val="1"/>
        <charset val="161"/>
      </rPr>
      <t>2</t>
    </r>
    <r>
      <rPr>
        <sz val="12"/>
        <rFont val="Times New Roman"/>
        <family val="1"/>
        <charset val="161"/>
      </rPr>
      <t>| is normally distributed and relates to the parent population, with a standard deviation σ</t>
    </r>
    <r>
      <rPr>
        <vertAlign val="subscript"/>
        <sz val="12"/>
        <rFont val="Times New Roman"/>
        <family val="1"/>
        <charset val="161"/>
      </rPr>
      <t>c</t>
    </r>
    <r>
      <rPr>
        <sz val="12"/>
        <rFont val="Times New Roman"/>
        <family val="1"/>
        <charset val="161"/>
      </rPr>
      <t>, such that:</t>
    </r>
  </si>
  <si>
    <r>
      <t>σ</t>
    </r>
    <r>
      <rPr>
        <i/>
        <vertAlign val="subscript"/>
        <sz val="12"/>
        <rFont val="Times New Roman"/>
        <family val="1"/>
        <charset val="161"/>
      </rPr>
      <t>d</t>
    </r>
    <r>
      <rPr>
        <i/>
        <sz val="12"/>
        <rFont val="Times New Roman"/>
        <family val="1"/>
        <charset val="161"/>
      </rPr>
      <t xml:space="preserve"> = </t>
    </r>
  </si>
  <si>
    <t>√</t>
  </si>
  <si>
    <r>
      <t xml:space="preserve">      where </t>
    </r>
    <r>
      <rPr>
        <i/>
        <sz val="12"/>
        <rFont val="Times New Roman"/>
        <family val="1"/>
        <charset val="161"/>
      </rPr>
      <t>σ</t>
    </r>
    <r>
      <rPr>
        <i/>
        <vertAlign val="subscript"/>
        <sz val="12"/>
        <rFont val="Times New Roman"/>
        <family val="1"/>
        <charset val="161"/>
      </rPr>
      <t>d</t>
    </r>
    <r>
      <rPr>
        <sz val="12"/>
        <rFont val="Times New Roman"/>
        <family val="1"/>
        <charset val="161"/>
      </rPr>
      <t xml:space="preserve"> is the standard deviation of the difference |</t>
    </r>
    <r>
      <rPr>
        <i/>
        <sz val="12"/>
        <rFont val="Times New Roman"/>
        <family val="1"/>
        <charset val="161"/>
      </rPr>
      <t>Χ</t>
    </r>
    <r>
      <rPr>
        <i/>
        <vertAlign val="subscript"/>
        <sz val="12"/>
        <rFont val="Times New Roman"/>
        <family val="1"/>
        <charset val="161"/>
      </rPr>
      <t>1</t>
    </r>
    <r>
      <rPr>
        <i/>
        <sz val="12"/>
        <rFont val="Times New Roman"/>
        <family val="1"/>
        <charset val="161"/>
      </rPr>
      <t>-Χ</t>
    </r>
    <r>
      <rPr>
        <i/>
        <vertAlign val="subscript"/>
        <sz val="12"/>
        <rFont val="Times New Roman"/>
        <family val="1"/>
        <charset val="161"/>
      </rPr>
      <t>2</t>
    </r>
    <r>
      <rPr>
        <sz val="12"/>
        <rFont val="Times New Roman"/>
        <family val="1"/>
        <charset val="161"/>
      </rPr>
      <t>|;</t>
    </r>
  </si>
  <si>
    <r>
      <t>d = 1.128 * σ</t>
    </r>
    <r>
      <rPr>
        <i/>
        <vertAlign val="subscript"/>
        <sz val="12"/>
        <rFont val="Times New Roman"/>
        <family val="1"/>
        <charset val="161"/>
      </rPr>
      <t>c</t>
    </r>
  </si>
  <si>
    <t xml:space="preserve">      where d is the mean value for the difference; and</t>
  </si>
  <si>
    <r>
      <t>M</t>
    </r>
    <r>
      <rPr>
        <i/>
        <vertAlign val="subscript"/>
        <sz val="12"/>
        <rFont val="Times New Roman"/>
        <family val="1"/>
        <charset val="161"/>
      </rPr>
      <t>d</t>
    </r>
    <r>
      <rPr>
        <i/>
        <sz val="12"/>
        <rFont val="Times New Roman"/>
        <family val="1"/>
        <charset val="161"/>
      </rPr>
      <t xml:space="preserve"> = 0.954 * σ</t>
    </r>
    <r>
      <rPr>
        <i/>
        <vertAlign val="subscript"/>
        <sz val="12"/>
        <rFont val="Times New Roman"/>
        <family val="1"/>
        <charset val="161"/>
      </rPr>
      <t>c</t>
    </r>
  </si>
  <si>
    <r>
      <t>where M</t>
    </r>
    <r>
      <rPr>
        <vertAlign val="subscript"/>
        <sz val="12"/>
        <rFont val="Times New Roman"/>
        <family val="1"/>
        <charset val="161"/>
      </rPr>
      <t>d</t>
    </r>
    <r>
      <rPr>
        <sz val="12"/>
        <rFont val="Times New Roman"/>
        <family val="1"/>
        <charset val="161"/>
      </rPr>
      <t xml:space="preserve"> is the median value for the difference. The statistic σ</t>
    </r>
    <r>
      <rPr>
        <vertAlign val="subscript"/>
        <sz val="12"/>
        <rFont val="Times New Roman"/>
        <family val="1"/>
        <charset val="161"/>
      </rPr>
      <t>c</t>
    </r>
    <r>
      <rPr>
        <sz val="12"/>
        <rFont val="Times New Roman"/>
        <family val="1"/>
        <charset val="161"/>
      </rPr>
      <t xml:space="preserve"> can be obtained from each of these relationships, but the median (M</t>
    </r>
    <r>
      <rPr>
        <vertAlign val="subscript"/>
        <sz val="12"/>
        <rFont val="Times New Roman"/>
        <family val="1"/>
        <charset val="161"/>
      </rPr>
      <t>d</t>
    </r>
    <r>
      <rPr>
        <sz val="12"/>
        <rFont val="Times New Roman"/>
        <family val="1"/>
        <charset val="161"/>
      </rPr>
      <t>) is the most convenient estimator, because it is (i) relatively little affected by wild or extreme values; (ii) readily estimated graphically, and (iii) corresponds very closely to σ</t>
    </r>
    <r>
      <rPr>
        <vertAlign val="subscript"/>
        <sz val="12"/>
        <rFont val="Times New Roman"/>
        <family val="1"/>
        <charset val="161"/>
      </rPr>
      <t>c</t>
    </r>
    <r>
      <rPr>
        <sz val="12"/>
        <rFont val="Times New Roman"/>
        <family val="1"/>
        <charset val="161"/>
      </rPr>
      <t xml:space="preserve"> without further calculation (Fletcher, 1981).</t>
    </r>
  </si>
  <si>
    <t>3. Arrange list in increasing order of concentration means.</t>
  </si>
  <si>
    <r>
      <t>4. From the first 11 results, calculate the mean concentration (</t>
    </r>
    <r>
      <rPr>
        <i/>
        <sz val="12"/>
        <rFont val="Times New Roman"/>
        <family val="1"/>
        <charset val="161"/>
      </rPr>
      <t>Group mean</t>
    </r>
    <r>
      <rPr>
        <sz val="12"/>
        <rFont val="Times New Roman"/>
        <family val="1"/>
        <charset val="161"/>
      </rPr>
      <t>) and the median difference (</t>
    </r>
    <r>
      <rPr>
        <i/>
        <sz val="12"/>
        <rFont val="Times New Roman"/>
        <family val="1"/>
        <charset val="161"/>
      </rPr>
      <t>Group median</t>
    </r>
    <r>
      <rPr>
        <sz val="12"/>
        <rFont val="Times New Roman"/>
        <family val="1"/>
        <charset val="161"/>
      </rPr>
      <t>).</t>
    </r>
  </si>
  <si>
    <r>
      <t>P</t>
    </r>
    <r>
      <rPr>
        <i/>
        <vertAlign val="subscript"/>
        <sz val="12"/>
        <rFont val="Times New Roman"/>
        <family val="1"/>
        <charset val="161"/>
      </rPr>
      <t>c</t>
    </r>
    <r>
      <rPr>
        <sz val="12"/>
        <rFont val="Times New Roman"/>
        <family val="1"/>
        <charset val="161"/>
      </rPr>
      <t xml:space="preserve">  =</t>
    </r>
  </si>
  <si>
    <r>
      <t>X</t>
    </r>
    <r>
      <rPr>
        <vertAlign val="subscript"/>
        <sz val="12"/>
        <rFont val="Times New Roman"/>
        <family val="1"/>
        <charset val="161"/>
      </rPr>
      <t>ci</t>
    </r>
  </si>
  <si>
    <t>which is the variation at approximately the two standard deviation (95%) confidence level.</t>
  </si>
  <si>
    <r>
      <t>P</t>
    </r>
    <r>
      <rPr>
        <i/>
        <vertAlign val="subscript"/>
        <sz val="12"/>
        <rFont val="Times New Roman"/>
        <family val="1"/>
        <charset val="161"/>
      </rPr>
      <t>c</t>
    </r>
    <r>
      <rPr>
        <i/>
        <sz val="12"/>
        <rFont val="Times New Roman"/>
        <family val="1"/>
        <charset val="161"/>
      </rPr>
      <t>%</t>
    </r>
    <r>
      <rPr>
        <sz val="12"/>
        <rFont val="Times New Roman"/>
        <family val="1"/>
        <charset val="161"/>
      </rPr>
      <t xml:space="preserve"> =</t>
    </r>
  </si>
  <si>
    <t>(</t>
  </si>
  <si>
    <t>)</t>
  </si>
  <si>
    <t>* 100</t>
  </si>
  <si>
    <r>
      <t>where X</t>
    </r>
    <r>
      <rPr>
        <vertAlign val="subscript"/>
        <sz val="12"/>
        <rFont val="Times New Roman"/>
        <family val="1"/>
        <charset val="161"/>
      </rPr>
      <t>ci</t>
    </r>
    <r>
      <rPr>
        <sz val="12"/>
        <rFont val="Times New Roman"/>
        <family val="1"/>
        <charset val="161"/>
      </rPr>
      <t xml:space="preserve"> is the element concentration determined on individual samples. Hence, it is possible to estimate, by this method, the precision for every determination.</t>
    </r>
  </si>
  <si>
    <r>
      <t>5.</t>
    </r>
    <r>
      <rPr>
        <sz val="7"/>
        <rFont val="Times New Roman"/>
        <family val="1"/>
        <charset val="161"/>
      </rPr>
      <t xml:space="preserve">  </t>
    </r>
    <r>
      <rPr>
        <sz val="12"/>
        <rFont val="Times New Roman"/>
        <family val="1"/>
        <charset val="161"/>
      </rPr>
      <t xml:space="preserve">Repeat step 4 for each successive group of 11 samples, ignoring any remainder less than 11. </t>
    </r>
    <r>
      <rPr>
        <i/>
        <sz val="12"/>
        <rFont val="Times New Roman"/>
        <family val="1"/>
        <charset val="161"/>
      </rPr>
      <t>Hence, the reason for suggesting that replicated analyses should be performed on at least 55 randomly selected samples, which gives 5 groups of 11 samples</t>
    </r>
    <r>
      <rPr>
        <sz val="12"/>
        <rFont val="Times New Roman"/>
        <family val="1"/>
        <charset val="161"/>
      </rPr>
      <t>.</t>
    </r>
  </si>
  <si>
    <t>(1)</t>
  </si>
  <si>
    <t>(2)</t>
  </si>
  <si>
    <t>(3)</t>
  </si>
  <si>
    <t>(4)</t>
  </si>
  <si>
    <t>(5)</t>
  </si>
  <si>
    <t>(6)</t>
  </si>
  <si>
    <r>
      <t>8. Multiply by 1.048 (</t>
    </r>
    <r>
      <rPr>
        <i/>
        <sz val="12"/>
        <rFont val="Times New Roman"/>
        <family val="1"/>
        <charset val="161"/>
      </rPr>
      <t>i.e.</t>
    </r>
    <r>
      <rPr>
        <sz val="12"/>
        <rFont val="Times New Roman"/>
        <family val="1"/>
        <charset val="161"/>
      </rPr>
      <t xml:space="preserve">, 1/0.954) the intercept, </t>
    </r>
    <r>
      <rPr>
        <i/>
        <sz val="12"/>
        <rFont val="Times New Roman"/>
        <family val="1"/>
        <charset val="161"/>
      </rPr>
      <t>a</t>
    </r>
    <r>
      <rPr>
        <sz val="12"/>
        <rFont val="Times New Roman"/>
        <family val="1"/>
        <charset val="161"/>
      </rPr>
      <t xml:space="preserve">, and coefficient, </t>
    </r>
    <r>
      <rPr>
        <i/>
        <sz val="12"/>
        <rFont val="Times New Roman"/>
        <family val="1"/>
        <charset val="161"/>
      </rPr>
      <t>b</t>
    </r>
    <r>
      <rPr>
        <sz val="12"/>
        <rFont val="Times New Roman"/>
        <family val="1"/>
        <charset val="161"/>
      </rPr>
      <t xml:space="preserve">, to obtain </t>
    </r>
    <r>
      <rPr>
        <i/>
        <sz val="12"/>
        <rFont val="Times New Roman"/>
        <family val="1"/>
        <charset val="161"/>
      </rPr>
      <t>σ</t>
    </r>
    <r>
      <rPr>
        <i/>
        <vertAlign val="subscript"/>
        <sz val="12"/>
        <rFont val="Times New Roman"/>
        <family val="1"/>
        <charset val="161"/>
      </rPr>
      <t>o</t>
    </r>
    <r>
      <rPr>
        <sz val="12"/>
        <rFont val="Times New Roman"/>
        <family val="1"/>
        <charset val="161"/>
      </rPr>
      <t xml:space="preserve"> and </t>
    </r>
    <r>
      <rPr>
        <i/>
        <sz val="12"/>
        <rFont val="Times New Roman"/>
        <family val="1"/>
        <charset val="161"/>
      </rPr>
      <t>k</t>
    </r>
    <r>
      <rPr>
        <sz val="12"/>
        <rFont val="Times New Roman"/>
        <family val="1"/>
        <charset val="161"/>
      </rPr>
      <t xml:space="preserve">, respectively; from the regression </t>
    </r>
    <r>
      <rPr>
        <i/>
        <sz val="12"/>
        <rFont val="Times New Roman"/>
        <family val="1"/>
        <charset val="161"/>
      </rPr>
      <t>σ</t>
    </r>
    <r>
      <rPr>
        <i/>
        <vertAlign val="subscript"/>
        <sz val="12"/>
        <rFont val="Times New Roman"/>
        <family val="1"/>
        <charset val="161"/>
      </rPr>
      <t>c</t>
    </r>
    <r>
      <rPr>
        <i/>
        <sz val="12"/>
        <rFont val="Times New Roman"/>
        <family val="1"/>
        <charset val="161"/>
      </rPr>
      <t xml:space="preserve"> = σ</t>
    </r>
    <r>
      <rPr>
        <i/>
        <vertAlign val="subscript"/>
        <sz val="12"/>
        <rFont val="Times New Roman"/>
        <family val="1"/>
        <charset val="161"/>
      </rPr>
      <t>ο</t>
    </r>
    <r>
      <rPr>
        <i/>
        <sz val="12"/>
        <rFont val="Times New Roman"/>
        <family val="1"/>
        <charset val="161"/>
      </rPr>
      <t xml:space="preserve"> + kc</t>
    </r>
    <r>
      <rPr>
        <sz val="12"/>
        <rFont val="Times New Roman"/>
        <family val="1"/>
        <charset val="161"/>
      </rPr>
      <t xml:space="preserve">, so that the precision, </t>
    </r>
    <r>
      <rPr>
        <i/>
        <sz val="12"/>
        <rFont val="Times New Roman"/>
        <family val="1"/>
        <charset val="161"/>
      </rPr>
      <t>P</t>
    </r>
    <r>
      <rPr>
        <i/>
        <vertAlign val="subscript"/>
        <sz val="12"/>
        <rFont val="Times New Roman"/>
        <family val="1"/>
        <charset val="161"/>
      </rPr>
      <t>c</t>
    </r>
    <r>
      <rPr>
        <sz val="12"/>
        <rFont val="Times New Roman"/>
        <family val="1"/>
        <charset val="161"/>
      </rPr>
      <t>, is given by</t>
    </r>
  </si>
  <si>
    <t>Practical detection limits determined by this method are subject to the variation of element concentrations in the selected random samples. In case the samples have a distribution of element concentrations, approaching a normal Gaussian distribution, the practical detection limits of these elements are either the same or remarkably close to instrument detection limits.  Elements that have a non-Gaussian distribution are normally quite different from those quoted by the analysts.</t>
  </si>
  <si>
    <t>Ideally, the samples selected for replicate measurements should include extremely low, low, moderate, high, and exceedingly high concentrations of the determinands or measurands studied. However, this selection can only be made upon completion of the routine site investigation, and evaluation of analytical results. In practice, the duplicate samples are selected in a completely random manner across the project area, and in such a case, the most dominant features are replicated.</t>
  </si>
  <si>
    <t xml:space="preserve">    Of course, it is possible to use either 33 or 44 duplicated pairs of samples.  However, the results will not be as reliable as those of the proposed minimum of 55 duplicated samples.</t>
  </si>
  <si>
    <r>
      <t xml:space="preserve">    Since, both variables are derived from the grouping of the same analytical data set, they are subject to errors of the same order of magnitude. It is concluded, therefore, that the requirements of classical regression cannot be met. To overcome this situation Kermack and Haldane (1950) developed the reduced major axis line, which is the line of best-fit between a set of points (Figure 1; Till, 1974). Essentially, is the best-fit line between the two regression lines of (</t>
    </r>
    <r>
      <rPr>
        <i/>
        <sz val="12"/>
        <rFont val="Times New Roman"/>
        <family val="1"/>
        <charset val="161"/>
      </rPr>
      <t>Y = a + bX</t>
    </r>
    <r>
      <rPr>
        <sz val="12"/>
        <rFont val="Times New Roman"/>
        <family val="1"/>
        <charset val="161"/>
      </rPr>
      <t>) and (</t>
    </r>
    <r>
      <rPr>
        <i/>
        <sz val="12"/>
        <rFont val="Times New Roman"/>
        <family val="1"/>
        <charset val="161"/>
      </rPr>
      <t>X = a + bY</t>
    </r>
    <r>
      <rPr>
        <sz val="12"/>
        <rFont val="Times New Roman"/>
        <family val="1"/>
        <charset val="161"/>
      </rPr>
      <t>). Hence, errors of estimation are minimised.</t>
    </r>
  </si>
  <si>
    <t>PRACTICAL DETECTION LIMIT AND PRECISION</t>
  </si>
  <si>
    <r>
      <t>6. Calculate the linear regression of the median difference (</t>
    </r>
    <r>
      <rPr>
        <i/>
        <sz val="12"/>
        <rFont val="Times New Roman"/>
        <family val="1"/>
        <charset val="161"/>
      </rPr>
      <t>Y-axis, dependent variable</t>
    </r>
    <r>
      <rPr>
        <sz val="12"/>
        <rFont val="Times New Roman"/>
        <family val="1"/>
        <charset val="161"/>
      </rPr>
      <t>) on the means (</t>
    </r>
    <r>
      <rPr>
        <i/>
        <sz val="12"/>
        <rFont val="Times New Roman"/>
        <family val="1"/>
        <charset val="161"/>
      </rPr>
      <t>X-axis, independent variable</t>
    </r>
    <r>
      <rPr>
        <sz val="12"/>
        <rFont val="Times New Roman"/>
        <family val="1"/>
        <charset val="161"/>
      </rPr>
      <t>). At this point, the first author introduced a modification. In classical regression, (</t>
    </r>
    <r>
      <rPr>
        <i/>
        <sz val="12"/>
        <rFont val="Times New Roman"/>
        <family val="1"/>
        <charset val="161"/>
      </rPr>
      <t>Y = a + bX</t>
    </r>
    <r>
      <rPr>
        <sz val="12"/>
        <rFont val="Times New Roman"/>
        <family val="1"/>
        <charset val="161"/>
      </rPr>
      <t>), a linear relationship is quantified by fulfilling the following requirements of (a) dependency and (b) knowing one variable without error. Thompson and Howarth (1978) assumed that the group means are the independent variable or predictor (</t>
    </r>
    <r>
      <rPr>
        <i/>
        <sz val="12"/>
        <rFont val="Times New Roman"/>
        <family val="1"/>
        <charset val="161"/>
      </rPr>
      <t>X</t>
    </r>
    <r>
      <rPr>
        <sz val="12"/>
        <rFont val="Times New Roman"/>
        <family val="1"/>
        <charset val="161"/>
      </rPr>
      <t>), by which the group median difference (</t>
    </r>
    <r>
      <rPr>
        <i/>
        <sz val="12"/>
        <rFont val="Times New Roman"/>
        <family val="1"/>
        <charset val="161"/>
      </rPr>
      <t>Y</t>
    </r>
    <r>
      <rPr>
        <sz val="12"/>
        <rFont val="Times New Roman"/>
        <family val="1"/>
        <charset val="161"/>
      </rPr>
      <t xml:space="preserve">) is estimated. The question posed is the following: </t>
    </r>
    <r>
      <rPr>
        <i/>
        <sz val="12"/>
        <rFont val="Times New Roman"/>
        <family val="1"/>
        <charset val="161"/>
      </rPr>
      <t xml:space="preserve">which is really the dependent variable? </t>
    </r>
    <r>
      <rPr>
        <sz val="12"/>
        <rFont val="Times New Roman"/>
        <family val="1"/>
        <charset val="161"/>
      </rPr>
      <t xml:space="preserve"> </t>
    </r>
  </si>
  <si>
    <t>You can test the proper use of the Worksheet by using the same data in a clean Worksheet.</t>
  </si>
  <si>
    <t>Precision equation at the 95% conf. level</t>
  </si>
  <si>
    <t>Overall</t>
  </si>
  <si>
    <t>Note 1: All values in above Table are automatically transferred</t>
  </si>
  <si>
    <t>Consecutive Nos. (ConsNo)</t>
  </si>
  <si>
    <t>Mean values</t>
  </si>
  <si>
    <t>Median values</t>
  </si>
  <si>
    <t>Line 100</t>
  </si>
  <si>
    <t>RESULTS ARE IN CELLS U55 TO AE112</t>
  </si>
  <si>
    <t>←</t>
  </si>
  <si>
    <t>NOT TRANSFERRED</t>
  </si>
  <si>
    <r>
      <t xml:space="preserve">Variable: </t>
    </r>
    <r>
      <rPr>
        <b/>
        <sz val="10"/>
        <color indexed="12"/>
        <rFont val="Calibri"/>
        <family val="2"/>
        <charset val="161"/>
      </rPr>
      <t>→</t>
    </r>
  </si>
  <si>
    <t>Line 111</t>
  </si>
  <si>
    <t>Line 122</t>
  </si>
  <si>
    <t>Line 133</t>
  </si>
  <si>
    <t>Line 144</t>
  </si>
  <si>
    <t>Line 155</t>
  </si>
  <si>
    <t>Concentration*</t>
  </si>
  <si>
    <t>*Important Note:</t>
  </si>
  <si>
    <r>
      <rPr>
        <b/>
        <sz val="10"/>
        <color indexed="14"/>
        <rFont val="Arial"/>
        <family val="2"/>
        <charset val="161"/>
      </rPr>
      <t>Important Note 1</t>
    </r>
    <r>
      <rPr>
        <sz val="10"/>
        <color indexed="14"/>
        <rFont val="Arial"/>
        <family val="2"/>
        <charset val="161"/>
      </rPr>
      <t>:  Do not forget to change the X-axis name and units.</t>
    </r>
  </si>
  <si>
    <t>The first element concentration value is at 100% Precision.</t>
  </si>
  <si>
    <t>Therefore, the succeeding values are adjusted accordingly.</t>
  </si>
  <si>
    <t>Precision Table</t>
  </si>
  <si>
    <t>at the 95% confidence level</t>
  </si>
  <si>
    <t>Number of sample pairs</t>
  </si>
  <si>
    <t>Sample code 1</t>
  </si>
  <si>
    <t>Sample code 2</t>
  </si>
  <si>
    <t>Sample code 3</t>
  </si>
  <si>
    <t>Sample code 4</t>
  </si>
  <si>
    <t>Original Sample Value</t>
  </si>
  <si>
    <t>Duplicate Sample value</t>
  </si>
  <si>
    <t>A Summary_Table worksheet tabulates the GEMAS test results.</t>
  </si>
  <si>
    <t>The GEMAS project's Be quality control results of grazing land soil are used as examples, with (N=94) and without (N=93) negative values in order for you to see the differences in the estimations.</t>
  </si>
  <si>
    <t>Fletcher, W.K., 1981. Analytical Methods in Geochemical Exploration. Volume 1 In: G.J.S. Govett (Editor), Handbook of Exploration Geochemistry. Elsevier, Amsterdam, 25-46.</t>
  </si>
  <si>
    <t>Howarth, R.J. &amp; Thompson, M., 1976. Duplicate analysis in geochemical practice, part II. Analyst, 101(1206), 699-709; https://doi.org/10.1039/an9760100699.</t>
  </si>
  <si>
    <t>Kermack, K.A. &amp; Haldane, J.B.S., 1950. Organic correlation and allometry. Biometrica, 37(1/2), 30-41; https://doi.org/10.2307/2332144.</t>
  </si>
  <si>
    <t>Thompson, M. &amp; Howarth, R.J., 1976. Duplicate analysis in geochemical practice. Part 1. Theoretical approach and estimation of analytical reproducibility. Analyst, 101(1206), 690-698; https://doi.org/10.1039/AN9760100690.</t>
  </si>
  <si>
    <t xml:space="preserve">Thompson, M. &amp; Howarth, R.J, 1978. A new approach to the estimation of analytical precision. Journal of Geochemical Exploration, 9, 23-30; https://doi.org/10.1016/0375-6742(78)90035-3. </t>
  </si>
  <si>
    <t>Till, R., 1974. Statistical methods for the earth scientist - An introduction. Macmillan, London, 154 pp.</t>
  </si>
  <si>
    <t>Demetriades, A., 2011. Understanding the Quality of Chemical Data from the Urban Environment  -  Part 2:  Measurement Uncertainty in the Decision-making Process. Chapter 6, In: C.C. Johnson, A. Demetriades,</t>
  </si>
  <si>
    <t xml:space="preserve"> J. Locutura &amp; R.T. Ottesen (Editors), Mapping the Chemical Environment of Urban Areas. Wiley-Blackwell, John Wiley &amp; Sons Ltd., Chichester, West Sussex, U.K., 77-98; https://doi.org/10.1002/9780470670071.ch6.</t>
  </si>
  <si>
    <t>REFERENCES</t>
  </si>
  <si>
    <t xml:space="preserve">Reimann, C., Birke, M., Demetriades, A., Filzmoser, P. &amp; O'Connor, P. (Editors), 2014. Chemistry of Europe's agricultural soils - Part A: Methodology and interpretation of the GEMAS data set.  </t>
  </si>
  <si>
    <t>Geologisches Jahrbuch (Reihe B 102), Schweizerbarth, Hannover, 528 pp.; http://www.schweizerbart.de/publications/detail/isbn/9783510968466.</t>
  </si>
  <si>
    <t>Line 166</t>
  </si>
  <si>
    <t>Line 177</t>
  </si>
  <si>
    <t>Line 188</t>
  </si>
  <si>
    <t>Line 199</t>
  </si>
  <si>
    <t>Line 210</t>
  </si>
  <si>
    <t>Line 221</t>
  </si>
  <si>
    <t>Line 232</t>
  </si>
  <si>
    <t>Line 243</t>
  </si>
  <si>
    <t>Line 254</t>
  </si>
  <si>
    <t>Line 265</t>
  </si>
  <si>
    <t>Line 276</t>
  </si>
  <si>
    <t>Line 287</t>
  </si>
  <si>
    <t>Line 298</t>
  </si>
  <si>
    <t>Line 309</t>
  </si>
  <si>
    <t>Line 320</t>
  </si>
  <si>
    <t>Line 331</t>
  </si>
  <si>
    <t>Line 342</t>
  </si>
  <si>
    <t>Line 353</t>
  </si>
  <si>
    <t>Line 364</t>
  </si>
  <si>
    <t>Line 375</t>
  </si>
  <si>
    <t>Line 386</t>
  </si>
  <si>
    <t>Line 397</t>
  </si>
  <si>
    <t>Line 408</t>
  </si>
  <si>
    <t>Line 419</t>
  </si>
  <si>
    <t>Line 430</t>
  </si>
  <si>
    <t>Line 441</t>
  </si>
  <si>
    <t>Line 452</t>
  </si>
  <si>
    <t>Groups of 11 samples</t>
  </si>
  <si>
    <t>EndEndEndEnd</t>
  </si>
  <si>
    <t>EndEndEnd</t>
  </si>
  <si>
    <r>
      <t>·</t>
    </r>
    <r>
      <rPr>
        <sz val="7"/>
        <rFont val="Times New Roman"/>
        <family val="1"/>
        <charset val="161"/>
      </rPr>
      <t>        </t>
    </r>
    <r>
      <rPr>
        <b/>
        <sz val="7"/>
        <rFont val="Times New Roman"/>
        <family val="1"/>
        <charset val="161"/>
      </rPr>
      <t xml:space="preserve"> </t>
    </r>
    <r>
      <rPr>
        <b/>
        <sz val="12"/>
        <rFont val="Times New Roman"/>
        <family val="1"/>
        <charset val="161"/>
      </rPr>
      <t>Important cautions</t>
    </r>
    <r>
      <rPr>
        <sz val="12"/>
        <rFont val="Times New Roman"/>
        <family val="1"/>
        <charset val="161"/>
      </rPr>
      <t>: These cautions are very significant. They must be read carefully and understood, otherwise the calculations performed within the “PDLPRECIS” worksheet for the estimation of practical detection limit and precision will give erroneous results.</t>
    </r>
  </si>
  <si>
    <r>
      <t>·</t>
    </r>
    <r>
      <rPr>
        <sz val="7"/>
        <rFont val="Times New Roman"/>
        <family val="1"/>
        <charset val="161"/>
      </rPr>
      <t xml:space="preserve">         </t>
    </r>
    <r>
      <rPr>
        <sz val="12"/>
        <rFont val="Times New Roman"/>
        <family val="1"/>
        <charset val="161"/>
      </rPr>
      <t xml:space="preserve">Two worksheets: (i) </t>
    </r>
    <r>
      <rPr>
        <b/>
        <sz val="12"/>
        <rFont val="Times New Roman"/>
        <family val="1"/>
        <charset val="161"/>
      </rPr>
      <t>GEMAS-Gr_Be-1_PDLPRECIS</t>
    </r>
    <r>
      <rPr>
        <sz val="12"/>
        <rFont val="Times New Roman"/>
        <family val="1"/>
        <charset val="161"/>
      </rPr>
      <t xml:space="preserve"> (with the Be negative value, N = 94 pairs), and (ii) </t>
    </r>
    <r>
      <rPr>
        <b/>
        <sz val="12"/>
        <rFont val="Times New Roman"/>
        <family val="1"/>
        <charset val="161"/>
      </rPr>
      <t>GEMAS-Gr-Be-PDLPRECIS</t>
    </r>
    <r>
      <rPr>
        <sz val="12"/>
        <rFont val="Times New Roman"/>
        <family val="1"/>
        <charset val="161"/>
      </rPr>
      <t xml:space="preserve"> (without the Be negative value, N = 93 pairs): Worksheets with all the calculations leading to the estimation of (a) the practical detection limit; (b) precision and precision equation, and (c) a graph showing the distribution of precision with respect to concentration</t>
    </r>
    <r>
      <rPr>
        <sz val="12"/>
        <rFont val="Symbol"/>
        <family val="1"/>
        <charset val="2"/>
      </rPr>
      <t>.</t>
    </r>
  </si>
  <si>
    <r>
      <t>·</t>
    </r>
    <r>
      <rPr>
        <sz val="7"/>
        <rFont val="Times New Roman"/>
        <family val="1"/>
        <charset val="161"/>
      </rPr>
      <t xml:space="preserve">         </t>
    </r>
    <r>
      <rPr>
        <b/>
        <sz val="12"/>
        <rFont val="Times New Roman"/>
        <family val="1"/>
        <charset val="161"/>
      </rPr>
      <t>GEMAS-Ap_Be_Lab-replicate-data</t>
    </r>
    <r>
      <rPr>
        <sz val="12"/>
        <rFont val="Times New Roman"/>
        <family val="1"/>
        <charset val="161"/>
      </rPr>
      <t xml:space="preserve">: This worksheet contains the laboratory Be replicate analyses performed on the agricultural soil samples of the GEMAS project (Reimann </t>
    </r>
    <r>
      <rPr>
        <i/>
        <sz val="12"/>
        <rFont val="Times New Roman"/>
        <family val="1"/>
        <charset val="161"/>
      </rPr>
      <t>et al</t>
    </r>
    <r>
      <rPr>
        <sz val="12"/>
        <rFont val="Times New Roman"/>
        <family val="1"/>
        <charset val="161"/>
      </rPr>
      <t>., 2009, 2014). The reason for selecting this data set is because it has 146 pairs of Be analyses.</t>
    </r>
  </si>
  <si>
    <r>
      <t>·</t>
    </r>
    <r>
      <rPr>
        <sz val="7"/>
        <rFont val="Times New Roman"/>
        <family val="1"/>
        <charset val="161"/>
      </rPr>
      <t>        </t>
    </r>
    <r>
      <rPr>
        <b/>
        <sz val="7"/>
        <rFont val="Times New Roman"/>
        <family val="1"/>
        <charset val="161"/>
      </rPr>
      <t xml:space="preserve"> </t>
    </r>
    <r>
      <rPr>
        <b/>
        <sz val="12"/>
        <rFont val="Times New Roman"/>
        <family val="1"/>
        <charset val="161"/>
      </rPr>
      <t>GEMAS-Ap_Be_Lab_PDLPRECIS</t>
    </r>
    <r>
      <rPr>
        <sz val="12"/>
        <rFont val="Times New Roman"/>
        <family val="1"/>
        <charset val="161"/>
      </rPr>
      <t>: Contains all the calculations leading to the estimation of the practical detection limit, precision, precision equation, and graph showing the distribution of precision with respect to concentration.</t>
    </r>
  </si>
  <si>
    <r>
      <t>·</t>
    </r>
    <r>
      <rPr>
        <sz val="7"/>
        <rFont val="Times New Roman"/>
        <family val="1"/>
        <charset val="161"/>
      </rPr>
      <t xml:space="preserve">         </t>
    </r>
    <r>
      <rPr>
        <b/>
        <sz val="12"/>
        <rFont val="Times New Roman"/>
        <family val="1"/>
        <charset val="161"/>
      </rPr>
      <t>Summary_Table</t>
    </r>
    <r>
      <rPr>
        <sz val="12"/>
        <rFont val="Times New Roman"/>
        <family val="1"/>
        <charset val="161"/>
      </rPr>
      <t>: The worksheet contains the estimated results of Be from the different PDLPRECIS worksheets.</t>
    </r>
  </si>
  <si>
    <t>IMPORTANT CAUTIONS</t>
  </si>
  <si>
    <r>
      <t>c)</t>
    </r>
    <r>
      <rPr>
        <sz val="7"/>
        <rFont val="Times New Roman"/>
        <family val="1"/>
        <charset val="161"/>
      </rPr>
      <t xml:space="preserve">      </t>
    </r>
    <r>
      <rPr>
        <sz val="12"/>
        <rFont val="Times New Roman"/>
        <family val="1"/>
        <charset val="161"/>
      </rPr>
      <t>Deleting all zero values in Columns: G “(X1+X2)/2” (mean), and H “|X1-X2|” (absolute difference). These two columns have entries until line 444. So, if your data set has fewer pairs of sample values, the zeros below your data set must be deleted. This is a very important action, otherwise in the next step all lines with “zero” values will be transferred to the top of the worksheet.</t>
    </r>
  </si>
  <si>
    <r>
      <t>d)</t>
    </r>
    <r>
      <rPr>
        <sz val="7"/>
        <rFont val="Times New Roman"/>
        <family val="1"/>
        <charset val="161"/>
      </rPr>
      <t xml:space="preserve">      </t>
    </r>
    <r>
      <rPr>
        <sz val="12"/>
        <rFont val="Times New Roman"/>
        <family val="1"/>
        <charset val="161"/>
      </rPr>
      <t xml:space="preserve">Directly afterwards, you must “Sort” the analytical results, and accompanying labels in Columns A to F, with respect to their mean values, </t>
    </r>
    <r>
      <rPr>
        <i/>
        <sz val="12"/>
        <rFont val="Times New Roman"/>
        <family val="1"/>
        <charset val="161"/>
      </rPr>
      <t>i.e</t>
    </r>
    <r>
      <rPr>
        <sz val="12"/>
        <rFont val="Times New Roman"/>
        <family val="1"/>
        <charset val="161"/>
      </rPr>
      <t>., Column G “(X1+X2)/2”, which means you mark all columns from “A” to “G” and use the “Data/Sort” command to order the mean values from “Smallest to Largest”.</t>
    </r>
  </si>
  <si>
    <r>
      <t>e)</t>
    </r>
    <r>
      <rPr>
        <sz val="7"/>
        <rFont val="Times New Roman"/>
        <family val="1"/>
        <charset val="161"/>
      </rPr>
      <t xml:space="preserve">      </t>
    </r>
    <r>
      <rPr>
        <sz val="12"/>
        <rFont val="Times New Roman"/>
        <family val="1"/>
        <charset val="161"/>
      </rPr>
      <t>Delete all zero (0) or no values in Columns N, O, P, Q, R and S. This is a very important action in order for the Excel range commands in the calculations part of the Worksheet to work properly.</t>
    </r>
  </si>
  <si>
    <t>PDLPRECIS</t>
  </si>
  <si>
    <r>
      <t>7. Obtain from the reduced major axis regression line of the group median differences, |X</t>
    </r>
    <r>
      <rPr>
        <vertAlign val="subscript"/>
        <sz val="12"/>
        <rFont val="Times New Roman"/>
        <family val="1"/>
        <charset val="161"/>
      </rPr>
      <t>1</t>
    </r>
    <r>
      <rPr>
        <sz val="12"/>
        <rFont val="Times New Roman"/>
        <family val="1"/>
        <charset val="161"/>
      </rPr>
      <t>-X</t>
    </r>
    <r>
      <rPr>
        <vertAlign val="subscript"/>
        <sz val="12"/>
        <rFont val="Times New Roman"/>
        <family val="1"/>
        <charset val="161"/>
      </rPr>
      <t>2</t>
    </r>
    <r>
      <rPr>
        <sz val="12"/>
        <rFont val="Times New Roman"/>
        <family val="1"/>
        <charset val="161"/>
      </rPr>
      <t>|, on the group means, (X</t>
    </r>
    <r>
      <rPr>
        <vertAlign val="subscript"/>
        <sz val="12"/>
        <rFont val="Times New Roman"/>
        <family val="1"/>
        <charset val="161"/>
      </rPr>
      <t>1</t>
    </r>
    <r>
      <rPr>
        <sz val="12"/>
        <rFont val="Times New Roman"/>
        <family val="1"/>
        <charset val="161"/>
      </rPr>
      <t>+X</t>
    </r>
    <r>
      <rPr>
        <vertAlign val="subscript"/>
        <sz val="12"/>
        <rFont val="Times New Roman"/>
        <family val="1"/>
        <charset val="161"/>
      </rPr>
      <t>2</t>
    </r>
    <r>
      <rPr>
        <sz val="12"/>
        <rFont val="Times New Roman"/>
        <family val="1"/>
        <charset val="161"/>
      </rPr>
      <t xml:space="preserve">)/2, the intercept, </t>
    </r>
    <r>
      <rPr>
        <i/>
        <sz val="12"/>
        <rFont val="Times New Roman"/>
        <family val="1"/>
        <charset val="161"/>
      </rPr>
      <t>a</t>
    </r>
    <r>
      <rPr>
        <sz val="12"/>
        <rFont val="Times New Roman"/>
        <family val="1"/>
        <charset val="161"/>
      </rPr>
      <t xml:space="preserve">, and coefficient, </t>
    </r>
    <r>
      <rPr>
        <i/>
        <sz val="12"/>
        <rFont val="Times New Roman"/>
        <family val="1"/>
        <charset val="161"/>
      </rPr>
      <t>b</t>
    </r>
    <r>
      <rPr>
        <sz val="12"/>
        <rFont val="Times New Roman"/>
        <family val="1"/>
        <charset val="161"/>
      </rPr>
      <t>.</t>
    </r>
  </si>
  <si>
    <r>
      <t xml:space="preserve">9. Calculate the percentage precision, </t>
    </r>
    <r>
      <rPr>
        <i/>
        <sz val="12"/>
        <rFont val="Times New Roman"/>
        <family val="1"/>
        <charset val="161"/>
      </rPr>
      <t>P</t>
    </r>
    <r>
      <rPr>
        <i/>
        <vertAlign val="subscript"/>
        <sz val="12"/>
        <rFont val="Times New Roman"/>
        <family val="1"/>
        <charset val="161"/>
      </rPr>
      <t>c</t>
    </r>
    <r>
      <rPr>
        <i/>
        <sz val="12"/>
        <rFont val="Times New Roman"/>
        <family val="1"/>
        <charset val="161"/>
      </rPr>
      <t>%</t>
    </r>
    <r>
      <rPr>
        <sz val="12"/>
        <rFont val="Times New Roman"/>
        <family val="1"/>
        <charset val="161"/>
      </rPr>
      <t>, by using the equation:</t>
    </r>
  </si>
  <si>
    <r>
      <t>For the estimation of precision by the above method, this Microsoft Excel workbook “PDLPRECIS.xlsm” is made available, and which can be downloaded from the</t>
    </r>
    <r>
      <rPr>
        <sz val="8"/>
        <rFont val="Times New Roman"/>
        <family val="1"/>
        <charset val="161"/>
      </rPr>
      <t> </t>
    </r>
    <r>
      <rPr>
        <sz val="12"/>
        <rFont val="Times New Roman"/>
        <family val="1"/>
        <charset val="161"/>
      </rPr>
      <t>Publications web page of the IUGS Commission on Global Geochemical Baselines’ website (</t>
    </r>
    <r>
      <rPr>
        <sz val="12"/>
        <color rgb="FF0000CC"/>
        <rFont val="Times New Roman"/>
        <family val="1"/>
        <charset val="161"/>
      </rPr>
      <t>http://www.globalgeochemicalbaselines.eu</t>
    </r>
    <r>
      <rPr>
        <sz val="12"/>
        <rFont val="Times New Roman"/>
        <family val="1"/>
        <charset val="161"/>
      </rPr>
      <t>).</t>
    </r>
  </si>
  <si>
    <t>MUST BE DELETED FOR THE "COUNT" AND</t>
  </si>
  <si>
    <t>The values of ConsNo, Mean11x and Median11y are transferred manually.  However, if this Worksheet is used as template these values up to ConsNo. 40 will be transferred automatically.  In case, your data exceed 440 pairs, then the extra sets must be transferred manually.</t>
  </si>
  <si>
    <t>SAMPLES WITH UNCENSORED OR CENSORED values</t>
  </si>
  <si>
    <t>pairs&gt;440</t>
  </si>
  <si>
    <t>Estimation of Analytical Precision at the 95% confidence interval and the Practical detection limit</t>
  </si>
  <si>
    <t xml:space="preserve">   analytical precision.  Journal of Geochemical Exploration, 9, 23-30.</t>
  </si>
  <si>
    <t xml:space="preserve">   https://doi.org/10.1016/0375-6742(78)90035-3</t>
  </si>
  <si>
    <t>Secondly, you must extend the estimation of “Group Mean” and “Group Median” in groups of 11 pair of values in columns I and J, respectively, and to number each group of 11 pairs in Column K, and to enter the corresponding line number in Column L.</t>
  </si>
  <si>
    <t>Firstly, extend the calculation of the mean “(X1+X2)/2”, and absolute difference “|X1-X2|” in columns G and H, respectively</t>
  </si>
  <si>
    <t>Thirdly, modify Columns N, O, P, Q, R and S by increasing the entry lines according to the additional groups of 11 pairs of values, and</t>
  </si>
  <si>
    <t>Fourthly, modify accordingly the range commands in the calculations part of the Worksheet.</t>
  </si>
  <si>
    <r>
      <t xml:space="preserve">The last action, </t>
    </r>
    <r>
      <rPr>
        <i/>
        <sz val="12"/>
        <rFont val="Times New Roman"/>
        <family val="1"/>
        <charset val="161"/>
      </rPr>
      <t>i.e</t>
    </r>
    <r>
      <rPr>
        <sz val="12"/>
        <rFont val="Times New Roman"/>
        <family val="1"/>
        <charset val="161"/>
      </rPr>
      <t>., modification of equations, should be tested by using the Be results in order to ensure that the range commands work properly.</t>
    </r>
  </si>
  <si>
    <t xml:space="preserve">            f) Finally, if your data set has pairs of values exceeding 440 (= 11 groups of pairs x 40 groups), you must:</t>
  </si>
  <si>
    <t xml:space="preserve">Reimann, C., Demetriades, A., Eggen, O.A., Filzmoser, P. &amp; The EuroGeoSurveys Geochemistry Expert Group, 2009.  The EuroGeoSurveys geochemical mapping of agricultural and grazing land soils project (GEMAS) - Evaluation of quality control results of aqua regia extraction analysis.  Geological Survey of Norway, Trondheim, NGU report 2009.049, 94 pp. http://www.ngu.no/upload/Publikasjoner/Rapporter/2009/2009_049.pdf </t>
  </si>
  <si>
    <t xml:space="preserve">Reimann, C., Birke, M., Demetriades, A., Filzmoser, P. &amp; O'Connor, P. (Editors), 2014. Chemistry of Europe's agricultural soils - Part A: Methodology and interpretation of the GEMAS data set.  Geologisches Jahrbuch (Reihe B 102), Schweizerbarth, Hannover, 528 pp.  http://www.schweizerbart.de/publications/detail/isbn/9783510968466 </t>
  </si>
  <si>
    <t>CONTENTS &amp; NOTES</t>
  </si>
  <si>
    <r>
      <t>·</t>
    </r>
    <r>
      <rPr>
        <sz val="7"/>
        <rFont val="Times New Roman"/>
        <family val="1"/>
        <charset val="161"/>
      </rPr>
      <t xml:space="preserve">         </t>
    </r>
    <r>
      <rPr>
        <b/>
        <sz val="12"/>
        <rFont val="Times New Roman"/>
        <family val="1"/>
        <charset val="161"/>
      </rPr>
      <t>GEMAS-Gr_Be_QC_data</t>
    </r>
    <r>
      <rPr>
        <sz val="12"/>
        <rFont val="Times New Roman"/>
        <family val="1"/>
        <charset val="161"/>
      </rPr>
      <t xml:space="preserve">: The worksheet contains an uncensored data set: (a) Beryllium (Be) analytical results including one sample with negative value, and (b) the same Be analytical results without the sample pair with negative value. These Be quality control results are from the GEMAS grazing land soil (Gr) samples (Reimann </t>
    </r>
    <r>
      <rPr>
        <i/>
        <sz val="12"/>
        <rFont val="Times New Roman"/>
        <family val="1"/>
        <charset val="161"/>
      </rPr>
      <t>et al</t>
    </r>
    <r>
      <rPr>
        <sz val="12"/>
        <rFont val="Times New Roman"/>
        <family val="1"/>
        <charset val="161"/>
      </rPr>
      <t xml:space="preserve">., 2009, 2014). The reason for their selection is because the Be analytical results are uncensored and, thus, suitable for the estimation of the practical detection limit. Here the first question is raised: </t>
    </r>
    <r>
      <rPr>
        <i/>
        <sz val="12"/>
        <rFont val="Times New Roman"/>
        <family val="1"/>
        <charset val="161"/>
      </rPr>
      <t>Can the “PDLPRECIS” Worksheet be used for the estimation of the practical detection limit for censored or rather truncated data sets</t>
    </r>
    <r>
      <rPr>
        <sz val="12"/>
        <rFont val="Times New Roman"/>
        <family val="1"/>
        <charset val="161"/>
      </rPr>
      <t xml:space="preserve">, </t>
    </r>
    <r>
      <rPr>
        <i/>
        <sz val="12"/>
        <rFont val="Times New Roman"/>
        <family val="1"/>
        <charset val="161"/>
      </rPr>
      <t>i.e</t>
    </r>
    <r>
      <rPr>
        <sz val="12"/>
        <rFont val="Times New Roman"/>
        <family val="1"/>
        <charset val="161"/>
      </rPr>
      <t xml:space="preserve">., data sets that the laboratory does not report values below its estimated lower detection limit. Censored or truncated analytical results can be used for the estimation of the practical detection limit (PDL). The problem here is if the value of the practical detection limit is lower than the laboratory detection limit. In such cases, the estimated PDL cannot be used because of the laboratory’s truncation. However, the estimation of the PDL even for censored or truncated analytical results by the laboratory verifies the laboratory’s lower detection limit.  The second question again concerns censored or truncated data sets at the laboratory's detection limit:  </t>
    </r>
    <r>
      <rPr>
        <i/>
        <sz val="12"/>
        <rFont val="Times New Roman"/>
        <family val="1"/>
        <charset val="161"/>
      </rPr>
      <t xml:space="preserve">"What happens if the estimated PDL is higher than the laboratory's detection limit?".  </t>
    </r>
    <r>
      <rPr>
        <sz val="12"/>
        <rFont val="Times New Roman"/>
        <family val="1"/>
        <charset val="161"/>
      </rPr>
      <t>In this case, the decision on which detection limit to use rests on the shoulders of the applied geochemist.  Hence, in order not to have these dilemmas, the applied geochemist must insist that the laboratory provides the uncensored data set.</t>
    </r>
  </si>
  <si>
    <r>
      <t>·</t>
    </r>
    <r>
      <rPr>
        <sz val="7"/>
        <rFont val="Times New Roman"/>
        <family val="1"/>
        <charset val="161"/>
      </rPr>
      <t xml:space="preserve">         </t>
    </r>
    <r>
      <rPr>
        <b/>
        <sz val="12"/>
        <rFont val="Times New Roman"/>
        <family val="1"/>
        <charset val="161"/>
      </rPr>
      <t>CLEAN-PDLPRECIS_Worksheet</t>
    </r>
    <r>
      <rPr>
        <sz val="12"/>
        <rFont val="Times New Roman"/>
        <family val="1"/>
        <charset val="161"/>
      </rPr>
      <t>: It is a clean worksheet for copying the pair of duplicate-replicate results of any geochemical project. Up to 440 duplicate-replicate pairs of analyses can be handled, and the calculations are carried out automatically, provided the "Important Cautions" in the relevant worksheet are observed. If the data set exceeds 440 pairs of analyses, the Worksheet can be modified according to the instructions given in the worksheets 'ReadMe' and 'Important_Cautions', and which must be followed to the letter.</t>
    </r>
  </si>
  <si>
    <t>"DELETE" KEY</t>
  </si>
  <si>
    <t>PROPERLY.</t>
  </si>
  <si>
    <t>YOU MUST MARK ALL THE CELLS AND DELETE THE</t>
  </si>
  <si>
    <r>
      <rPr>
        <u/>
        <sz val="10"/>
        <color rgb="FF0000CC"/>
        <rFont val="Arial Black"/>
        <family val="2"/>
        <charset val="161"/>
      </rPr>
      <t>NO</t>
    </r>
    <r>
      <rPr>
        <sz val="10"/>
        <color rgb="FF0000CC"/>
        <rFont val="Arial Black"/>
        <family val="2"/>
        <charset val="161"/>
      </rPr>
      <t xml:space="preserve"> or </t>
    </r>
    <r>
      <rPr>
        <u/>
        <sz val="10"/>
        <color rgb="FF0000CC"/>
        <rFont val="Arial Black"/>
        <family val="2"/>
        <charset val="161"/>
      </rPr>
      <t>ZERO</t>
    </r>
    <r>
      <rPr>
        <sz val="10"/>
        <color rgb="FF0000CC"/>
        <rFont val="Arial Black"/>
        <family val="2"/>
        <charset val="161"/>
      </rPr>
      <t xml:space="preserve"> VALUES WITH THE KEYBOARD</t>
    </r>
  </si>
  <si>
    <t>Delete all zero values in Columns:  G “(X1+X2)/2”, and H “|X1-X2|”.</t>
  </si>
  <si>
    <t>NOTE 1</t>
  </si>
  <si>
    <t>IMPORTANT NOTE 2</t>
  </si>
  <si>
    <t>Mark all the cells in columns G &amp; H with "Zero" entries and delete</t>
  </si>
  <si>
    <t>them by using the keyboard "Delete" key.</t>
  </si>
  <si>
    <t xml:space="preserve">Paste the IDs and and pair of element concentrations in Columns A to F </t>
  </si>
  <si>
    <t>by using the Paste Special command "Paste Values". Sort data columns</t>
  </si>
  <si>
    <t>CAUTION:  Before sorting the data columns, READ first "IMPORTANT NOTE 2".</t>
  </si>
  <si>
    <t>These two columns have entries until line 444.  So, if your data set has fewer pairs of</t>
  </si>
  <si>
    <t>sample values, the zeros below your data set must be deleted.</t>
  </si>
  <si>
    <t>This is a very important action, otherwise in the next step all lines with "zero" values</t>
  </si>
  <si>
    <t>will be transferred to the top of the worksheet.</t>
  </si>
  <si>
    <t>(A-G) in increasing order of concentration means "(X1+X2)/2".</t>
  </si>
  <si>
    <r>
      <rPr>
        <b/>
        <sz val="10"/>
        <rFont val="Arial"/>
        <family val="2"/>
        <charset val="161"/>
      </rPr>
      <t>Note</t>
    </r>
    <r>
      <rPr>
        <sz val="10"/>
        <rFont val="Arial"/>
        <family val="2"/>
        <charset val="161"/>
      </rPr>
      <t xml:space="preserve">:  A precision table can be compiled by using the calculated </t>
    </r>
    <r>
      <rPr>
        <sz val="10"/>
        <rFont val="Arial"/>
        <family val="2"/>
        <charset val="161"/>
      </rPr>
      <t>Precision equation values (see Equation 1 on line from N90 to R90)</t>
    </r>
  </si>
  <si>
    <t>with increasing concentration values.</t>
  </si>
  <si>
    <t>The table to start from the value of the estimated detection limit at 100% precision, and the succeeding concentration values, since</t>
  </si>
  <si>
    <r>
      <rPr>
        <b/>
        <vertAlign val="superscript"/>
        <sz val="10"/>
        <color rgb="FFFF0000"/>
        <rFont val="Arial"/>
        <family val="2"/>
        <charset val="161"/>
      </rPr>
      <t>($)</t>
    </r>
    <r>
      <rPr>
        <b/>
        <sz val="10"/>
        <color indexed="10"/>
        <rFont val="Arial"/>
        <family val="2"/>
        <charset val="161"/>
      </rPr>
      <t xml:space="preserve"> Note 2:  Overall Precision is estimated where the precision versus concentration curve reaches a plateau.</t>
    </r>
  </si>
  <si>
    <r>
      <t xml:space="preserve">Precision % </t>
    </r>
    <r>
      <rPr>
        <vertAlign val="superscript"/>
        <sz val="10"/>
        <rFont val="Arial"/>
        <family val="2"/>
        <charset val="161"/>
      </rPr>
      <t>($)</t>
    </r>
  </si>
  <si>
    <t>An x-y plot can also be plotted to show the variation of Precision (%) with Concentration values (see below).</t>
  </si>
  <si>
    <t>+ 1.96 * k</t>
  </si>
  <si>
    <t xml:space="preserve">           White (1970) calculated the value to 20 decimal places (1.95996 39845 40054 23552).  The commonly used approximate value</t>
  </si>
  <si>
    <t>White, J.S., 1970.  Tables of Normal Percentile Points. Journal of the American Statistical Association, 65(330), 635–638; https://doi.org/10.2307/2284575.</t>
  </si>
  <si>
    <t>http://haghish.com/resources/materials/Statistical_Methods_for_Research_Workers.pdf.</t>
  </si>
  <si>
    <t>Fisher, R.A., 1992. Statistical Methods for Research Workers. In: S. Kotz &amp; N.L. Johnson (Editors), Breakthroughs in Statistics. Springer Series in Statistics (Perspectives in Statistics). Springer, New York, NY;</t>
  </si>
  <si>
    <t>https://doi.org/10.1007/978-1-4612-4380-9_6.</t>
  </si>
  <si>
    <t xml:space="preserve">Fisher, R.A., 1934. Statistical Methods for Research Workers. Volume 5 In: F.A.E. Crew &amp; D.W. Cutler (General Editors), Biological Monographs and Manuals. Oliver &amp; Boyd, Edinburgh and London, 336 pp.; </t>
  </si>
  <si>
    <t xml:space="preserve">           of 1.96 is accurate to better than one part in 50,000, which is more than adequate for applied work.  However, some researchers</t>
  </si>
  <si>
    <t>Fisher, R.A., 1954. Statistical Methods for Research Workers. Oliver &amp; Boyd Ltd., Edinburgh and London.</t>
  </si>
  <si>
    <t>Fisher, R.A., 1925. Statistical Methods for Research Workers. Oliver &amp; Boyd, Edinburgh; http://psychclassics.yorku.ca/Fisher/Methods/.</t>
  </si>
  <si>
    <r>
      <rPr>
        <b/>
        <sz val="12"/>
        <color rgb="FF0000CC"/>
        <rFont val="Times New Roman"/>
        <family val="1"/>
        <charset val="161"/>
      </rPr>
      <t>Note</t>
    </r>
    <r>
      <rPr>
        <sz val="12"/>
        <color rgb="FF0000CC"/>
        <rFont val="Times New Roman"/>
        <family val="1"/>
        <charset val="161"/>
      </rPr>
      <t>:  Fisher (1925) in Table 1 (p.76) gave the more precise value of the coefficient for the 95% confidence interval, which is 1.959964.</t>
    </r>
  </si>
  <si>
    <t>Then laboratory replicate analyses on the GEMAS agricultural soil samples are used, because this is a larger data set (N=146 samples).</t>
  </si>
  <si>
    <t xml:space="preserve">           even use the value of 2 in the place of 1.96, reporting at 95.44% instead at the 95% confidence interval.  Athough this is not</t>
  </si>
  <si>
    <t xml:space="preserve">           out by computers nowadays, the approximate value of 1.96 should be used in order to report results at the 95% confidence level.</t>
  </si>
  <si>
    <t xml:space="preserve">           recommended, it is commonly used for ease of computations carried out by hand or on old calculators.  As all calculations are carried</t>
  </si>
  <si>
    <r>
      <t>196 * σ</t>
    </r>
    <r>
      <rPr>
        <vertAlign val="subscript"/>
        <sz val="12"/>
        <rFont val="Times New Roman"/>
        <family val="1"/>
        <charset val="161"/>
      </rPr>
      <t>ο</t>
    </r>
  </si>
  <si>
    <r>
      <t>1.96 * σ</t>
    </r>
    <r>
      <rPr>
        <vertAlign val="subscript"/>
        <sz val="12"/>
        <rFont val="Times New Roman"/>
        <family val="1"/>
        <charset val="161"/>
      </rPr>
      <t>ο</t>
    </r>
  </si>
  <si>
    <t>+ 196 * k</t>
  </si>
  <si>
    <r>
      <t>9. Calculate the detection limit. Detection limit is normally defined as the concentration that gives rise to a signal equal to twice the standard deviation of blank fluctuations,</t>
    </r>
    <r>
      <rPr>
        <i/>
        <sz val="12"/>
        <rFont val="Times New Roman"/>
        <family val="1"/>
        <charset val="161"/>
      </rPr>
      <t xml:space="preserve"> i.e</t>
    </r>
    <r>
      <rPr>
        <sz val="12"/>
        <rFont val="Times New Roman"/>
        <family val="1"/>
        <charset val="161"/>
      </rPr>
      <t>., at a value of P</t>
    </r>
    <r>
      <rPr>
        <vertAlign val="subscript"/>
        <sz val="12"/>
        <rFont val="Times New Roman"/>
        <family val="1"/>
        <charset val="161"/>
      </rPr>
      <t>c</t>
    </r>
    <r>
      <rPr>
        <sz val="12"/>
        <rFont val="Times New Roman"/>
        <family val="1"/>
        <charset val="161"/>
      </rPr>
      <t xml:space="preserve"> = 100% and X</t>
    </r>
    <r>
      <rPr>
        <vertAlign val="subscript"/>
        <sz val="12"/>
        <rFont val="Times New Roman"/>
        <family val="1"/>
        <charset val="161"/>
      </rPr>
      <t>ci</t>
    </r>
    <r>
      <rPr>
        <sz val="12"/>
        <rFont val="Times New Roman"/>
        <family val="1"/>
        <charset val="161"/>
      </rPr>
      <t xml:space="preserve"> = 1.96σ</t>
    </r>
    <r>
      <rPr>
        <vertAlign val="subscript"/>
        <sz val="12"/>
        <rFont val="Times New Roman"/>
        <family val="1"/>
        <charset val="161"/>
      </rPr>
      <t>ο</t>
    </r>
    <r>
      <rPr>
        <sz val="12"/>
        <rFont val="Times New Roman"/>
        <family val="1"/>
        <charset val="161"/>
      </rPr>
      <t>. At concentrations higher than the detection limit, precision falls asymptotically towards the value of 1.96k as defined in the expression Pc = (1.96σ</t>
    </r>
    <r>
      <rPr>
        <vertAlign val="subscript"/>
        <sz val="12"/>
        <rFont val="Times New Roman"/>
        <family val="1"/>
        <charset val="161"/>
      </rPr>
      <t>ο</t>
    </r>
    <r>
      <rPr>
        <sz val="12"/>
        <rFont val="Times New Roman"/>
        <family val="1"/>
        <charset val="161"/>
      </rPr>
      <t xml:space="preserve"> / X</t>
    </r>
    <r>
      <rPr>
        <vertAlign val="subscript"/>
        <sz val="12"/>
        <rFont val="Times New Roman"/>
        <family val="1"/>
        <charset val="161"/>
      </rPr>
      <t>ci</t>
    </r>
    <r>
      <rPr>
        <sz val="12"/>
        <rFont val="Times New Roman"/>
        <family val="1"/>
        <charset val="161"/>
      </rPr>
      <t xml:space="preserve">) + 1.96k (Equation 4). For further information, and the implications involved in the estimation of these quality control parameters, Thompson and Howarth (1976) should be consulted. It is important to understand the asymptotic nature of precision, and that it is wrong to quote a single value for precision, </t>
    </r>
    <r>
      <rPr>
        <i/>
        <sz val="12"/>
        <rFont val="Times New Roman"/>
        <family val="1"/>
        <charset val="161"/>
      </rPr>
      <t>i.e</t>
    </r>
    <r>
      <rPr>
        <sz val="12"/>
        <rFont val="Times New Roman"/>
        <family val="1"/>
        <charset val="161"/>
      </rPr>
      <t xml:space="preserve">., at concentrations higher than the detection limit, precision falls asymptotically towards the value of 1.96k or 196k in the above expressions (refer to Fletcher, 1981, Figure 2-5, p.32; see Figure 2 </t>
    </r>
    <r>
      <rPr>
        <sz val="12"/>
        <color rgb="FFFF0000"/>
        <rFont val="Times New Roman"/>
        <family val="1"/>
        <charset val="161"/>
      </rPr>
      <t>→</t>
    </r>
    <r>
      <rPr>
        <sz val="12"/>
        <rFont val="Times New Roman"/>
        <family val="1"/>
        <charset val="161"/>
      </rPr>
      <t>). On the geochemical distribution maps the relative precision equation should be given, so that the reader can estimate precision at any specific concentration.</t>
    </r>
  </si>
  <si>
    <t>at 196*k</t>
  </si>
  <si>
    <t>Pc (%) = (196 * So/c) + 196 * k</t>
  </si>
  <si>
    <t>196 * So</t>
  </si>
  <si>
    <t>196 * k</t>
  </si>
  <si>
    <t>precision falls asymptotically with increasing concentration, to be spread until they reach 196*k.</t>
  </si>
  <si>
    <t>Precision at 196*k =</t>
  </si>
  <si>
    <t xml:space="preserve">         where 196*k = /c +</t>
  </si>
  <si>
    <t>Precision equation, Pc, % = (196*So/c) + 196*k</t>
  </si>
  <si>
    <t>Practical detection limit = (196*So)/(100-196*k)</t>
  </si>
  <si>
    <t xml:space="preserve">             value.  Consequently, the precision equation should quoted in order that each interested researcher to </t>
  </si>
  <si>
    <t xml:space="preserve">             be able to estimate the precision at any element concentration value he/she wishes.</t>
  </si>
  <si>
    <t xml:space="preserve">   (Editor), Volume 1, Handbook of Exploration Geochemistry. Elsevier, p.27-32.</t>
  </si>
  <si>
    <t xml:space="preserve">   Geochemistry:  Design and interpretation of soil surveys. Society of Economic</t>
  </si>
  <si>
    <t xml:space="preserve">   Geologists, p.87-89; https://doi.org/10.5382/Rev.03.04.</t>
  </si>
  <si>
    <r>
      <t>1.96 * σ</t>
    </r>
    <r>
      <rPr>
        <i/>
        <vertAlign val="subscript"/>
        <sz val="12"/>
        <rFont val="Times New Roman"/>
        <family val="1"/>
        <charset val="161"/>
      </rPr>
      <t>c</t>
    </r>
  </si>
  <si>
    <t>Commission on Global Geochemical Baselines</t>
  </si>
  <si>
    <t>Chapter 7</t>
  </si>
  <si>
    <t>Figure 1.  The reduced major axis line is the best fit line of X on Y and Y on X. Source: Demetriades (2011, Fig. 6.2, p.82) slightly modified.</t>
  </si>
  <si>
    <r>
      <t xml:space="preserve">Figure 2.  Variation of precision with concentration. Two examples of Be from the </t>
    </r>
    <r>
      <rPr>
        <i/>
        <sz val="10"/>
        <rFont val="Times New Roman"/>
        <family val="1"/>
        <charset val="161"/>
      </rPr>
      <t>aqua regia</t>
    </r>
    <r>
      <rPr>
        <sz val="10"/>
        <rFont val="Times New Roman"/>
        <family val="1"/>
        <charset val="161"/>
      </rPr>
      <t xml:space="preserve"> GEMAS grazing land soil data set (Reimann </t>
    </r>
    <r>
      <rPr>
        <i/>
        <sz val="10"/>
        <rFont val="Times New Roman"/>
        <family val="1"/>
        <charset val="161"/>
      </rPr>
      <t>et al.</t>
    </r>
    <r>
      <rPr>
        <sz val="10"/>
        <rFont val="Times New Roman"/>
        <family val="1"/>
        <charset val="161"/>
      </rPr>
      <t>, 2014) plotted with “PDLPRECIS” Microsoft Excel file: (a) with negative values (N = 94 pairs), and (b) with negative values removed (N = 93 pairs). The former gives an overall precision of 18.4% at the 95% confidence level, and the latter an overall precision of 24.5% at concentrations beyond 50 mg Be/kg. Plotted by Alecos Demetriades (IGME &amp; IUGS-CGGB).</t>
    </r>
  </si>
  <si>
    <t>PDLPRECIS.XLSM</t>
  </si>
  <si>
    <t>is developed for the estimation of the Practical Detection Limit (PDL) and Precision.  It is quite easy to use provided the instructions are followed to the letter.</t>
  </si>
  <si>
    <r>
      <t xml:space="preserve">The only requirement is to </t>
    </r>
    <r>
      <rPr>
        <sz val="12"/>
        <color rgb="FFFF0000"/>
        <rFont val="Times New Roman"/>
        <family val="1"/>
        <charset val="161"/>
      </rPr>
      <t>Copy</t>
    </r>
    <r>
      <rPr>
        <sz val="12"/>
        <rFont val="Times New Roman"/>
        <family val="1"/>
        <charset val="161"/>
      </rPr>
      <t xml:space="preserve"> the duplicated pair of analyses in the relevant columns of the Worksheet using the "</t>
    </r>
    <r>
      <rPr>
        <sz val="12"/>
        <color rgb="FFFF0000"/>
        <rFont val="Times New Roman"/>
        <family val="1"/>
        <charset val="161"/>
      </rPr>
      <t>Paste Special / Values</t>
    </r>
    <r>
      <rPr>
        <sz val="12"/>
        <rFont val="Times New Roman"/>
        <family val="1"/>
        <charset val="161"/>
      </rPr>
      <t>" command.</t>
    </r>
  </si>
  <si>
    <r>
      <t>Then the columns (A to G) are selected, and are sorted using the Data / Sort command according to the mean value, which in this case is column G,</t>
    </r>
    <r>
      <rPr>
        <i/>
        <sz val="12"/>
        <rFont val="Times New Roman"/>
        <family val="1"/>
        <charset val="161"/>
      </rPr>
      <t xml:space="preserve"> i.e</t>
    </r>
    <r>
      <rPr>
        <sz val="12"/>
        <rFont val="Times New Roman"/>
        <family val="1"/>
        <charset val="161"/>
      </rPr>
      <t>., "</t>
    </r>
    <r>
      <rPr>
        <b/>
        <sz val="12"/>
        <color rgb="FFFF0000"/>
        <rFont val="Times New Roman"/>
        <family val="1"/>
        <charset val="161"/>
      </rPr>
      <t>(X1+X2)/2</t>
    </r>
    <r>
      <rPr>
        <sz val="12"/>
        <rFont val="Times New Roman"/>
        <family val="1"/>
        <charset val="161"/>
      </rPr>
      <t>".</t>
    </r>
  </si>
  <si>
    <t>The practical detection limit and analytical precision can be estimated by using the method proposed by Howarth and Thompson (1976) and Thompson and Howarth (1976, 1978), with modifications made by Demetriades (2011) at a particular step of the procedure. Replicated analyses are performed on at least 55 randomly selected samples. The steps followed are:</t>
  </si>
  <si>
    <t>Additional references for Fisher</t>
  </si>
  <si>
    <t>Quality Control Procedures</t>
  </si>
  <si>
    <r>
      <t>Alecos Demetriades</t>
    </r>
    <r>
      <rPr>
        <vertAlign val="superscript"/>
        <sz val="12"/>
        <rFont val="Times New Roman"/>
        <family val="1"/>
        <charset val="161"/>
      </rPr>
      <t>1,4</t>
    </r>
    <r>
      <rPr>
        <sz val="12"/>
        <rFont val="Times New Roman"/>
        <family val="1"/>
        <charset val="161"/>
      </rPr>
      <t>, Christopher C. Johnson</t>
    </r>
    <r>
      <rPr>
        <vertAlign val="superscript"/>
        <sz val="12"/>
        <rFont val="Times New Roman"/>
        <family val="1"/>
        <charset val="161"/>
      </rPr>
      <t>2,4</t>
    </r>
    <r>
      <rPr>
        <sz val="12"/>
        <rFont val="Times New Roman"/>
        <family val="1"/>
        <charset val="161"/>
      </rPr>
      <t xml:space="preserve"> and Ariadne Argyraki</t>
    </r>
    <r>
      <rPr>
        <vertAlign val="superscript"/>
        <sz val="12"/>
        <rFont val="Times New Roman"/>
        <family val="1"/>
        <charset val="161"/>
      </rPr>
      <t>3,4</t>
    </r>
  </si>
  <si>
    <r>
      <t>1</t>
    </r>
    <r>
      <rPr>
        <sz val="10"/>
        <rFont val="Times New Roman"/>
        <family val="1"/>
        <charset val="161"/>
      </rPr>
      <t xml:space="preserve"> Institute of Geology and Mineral Exploration, Athens, Hellas</t>
    </r>
  </si>
  <si>
    <r>
      <t>2</t>
    </r>
    <r>
      <rPr>
        <sz val="10"/>
        <rFont val="Times New Roman"/>
        <family val="1"/>
        <charset val="161"/>
      </rPr>
      <t xml:space="preserve"> GeoElementary, Derby, United Kingdom</t>
    </r>
  </si>
  <si>
    <r>
      <t>3</t>
    </r>
    <r>
      <rPr>
        <sz val="12"/>
        <rFont val="Times New Roman"/>
        <family val="1"/>
        <charset val="161"/>
      </rPr>
      <t xml:space="preserve"> </t>
    </r>
    <r>
      <rPr>
        <sz val="10"/>
        <rFont val="Times New Roman"/>
        <family val="1"/>
        <charset val="161"/>
      </rPr>
      <t>Department of Geology and Geoenvironment, National and Kapodistrian University of Athens, Athens, Hellas</t>
    </r>
  </si>
  <si>
    <r>
      <t>4</t>
    </r>
    <r>
      <rPr>
        <sz val="12"/>
        <rFont val="Times New Roman"/>
        <family val="1"/>
        <charset val="161"/>
      </rPr>
      <t xml:space="preserve"> </t>
    </r>
    <r>
      <rPr>
        <sz val="10"/>
        <rFont val="Times New Roman"/>
        <family val="1"/>
        <charset val="161"/>
      </rPr>
      <t>IUGS Commission on Global Geochemical Baselines</t>
    </r>
  </si>
  <si>
    <t>Written by Alecos Demetriades</t>
  </si>
  <si>
    <r>
      <t>·</t>
    </r>
    <r>
      <rPr>
        <sz val="7"/>
        <rFont val="Times New Roman"/>
        <family val="1"/>
        <charset val="161"/>
      </rPr>
      <t xml:space="preserve">         </t>
    </r>
    <r>
      <rPr>
        <b/>
        <sz val="12"/>
        <rFont val="Times New Roman"/>
        <family val="1"/>
        <charset val="161"/>
      </rPr>
      <t>ReadMe</t>
    </r>
    <r>
      <rPr>
        <sz val="12"/>
        <rFont val="Times New Roman"/>
        <family val="1"/>
        <charset val="161"/>
      </rPr>
      <t xml:space="preserve">: Contains the procedure described in Sections </t>
    </r>
    <r>
      <rPr>
        <sz val="12"/>
        <rFont val="Calibri"/>
        <family val="2"/>
        <charset val="161"/>
      </rPr>
      <t>§</t>
    </r>
    <r>
      <rPr>
        <sz val="12"/>
        <rFont val="Times New Roman"/>
        <family val="1"/>
        <charset val="161"/>
      </rPr>
      <t xml:space="preserve">7.3.1.7 and 7.4.2 of Chapter 7. Also how PDLPRECIS should be cited. </t>
    </r>
  </si>
  <si>
    <r>
      <t>a)</t>
    </r>
    <r>
      <rPr>
        <sz val="7"/>
        <rFont val="Times New Roman"/>
        <family val="1"/>
        <charset val="161"/>
      </rPr>
      <t xml:space="preserve">      </t>
    </r>
    <r>
      <rPr>
        <sz val="12"/>
        <rFont val="Times New Roman"/>
        <family val="1"/>
        <charset val="161"/>
      </rPr>
      <t>Copying the analytical results: This must be done by selecting from the relevant Excel Worksheet the range of analytical results and then using the “</t>
    </r>
    <r>
      <rPr>
        <b/>
        <sz val="12"/>
        <color rgb="FFFF0000"/>
        <rFont val="Times New Roman"/>
        <family val="1"/>
        <charset val="161"/>
      </rPr>
      <t>Copy</t>
    </r>
    <r>
      <rPr>
        <sz val="12"/>
        <rFont val="Times New Roman"/>
        <family val="1"/>
        <charset val="161"/>
      </rPr>
      <t>” command.</t>
    </r>
  </si>
  <si>
    <r>
      <t>b)</t>
    </r>
    <r>
      <rPr>
        <sz val="7"/>
        <rFont val="Times New Roman"/>
        <family val="1"/>
        <charset val="161"/>
      </rPr>
      <t xml:space="preserve">      </t>
    </r>
    <r>
      <rPr>
        <sz val="12"/>
        <rFont val="Times New Roman"/>
        <family val="1"/>
        <charset val="161"/>
      </rPr>
      <t>Pasting the analytical results in the PDLPRECIS Worksheet: It is important to use the “</t>
    </r>
    <r>
      <rPr>
        <b/>
        <sz val="12"/>
        <color rgb="FFFF0000"/>
        <rFont val="Times New Roman"/>
        <family val="1"/>
        <charset val="161"/>
      </rPr>
      <t>Paste Special &amp; Values</t>
    </r>
    <r>
      <rPr>
        <sz val="12"/>
        <rFont val="Times New Roman"/>
        <family val="1"/>
        <charset val="161"/>
      </rPr>
      <t>” command in order for the succeeding automated procedures to work properly.</t>
    </r>
  </si>
  <si>
    <t>Published by</t>
  </si>
  <si>
    <t>The International Union of Geological Sciences</t>
  </si>
  <si>
    <t>Athens, Hellenic Republic</t>
  </si>
  <si>
    <t>PDLPRECIS for the estimation of Practical Detection Limit and Precision</t>
  </si>
  <si>
    <t>When using the PDLPRECIS.XLSX Worksheet use the following citation:</t>
  </si>
  <si>
    <t>Below you will find the necessary background information, which has been taken from Chapter 7 (see Citation Worksheet)</t>
  </si>
  <si>
    <t xml:space="preserve">Demetriades, A., 2022. PDLPRECIS for the estimation of Practical Detection Limit and Precision. In: Demetriades, A, Johnson, C.C. &amp; Argyraki, A., Quality Control Procedures. Chapter 7 In: </t>
  </si>
  <si>
    <t xml:space="preserve">   Geological Sciences Manual of   Standard Methods for Establishing the Global Geochemical Reference Network. IUGS Commission on Global Geochemical Baselines, Athens, Hellenic Republic, </t>
  </si>
  <si>
    <t xml:space="preserve">http://www.iugs.org/  </t>
  </si>
  <si>
    <t xml:space="preserve">http://www.globalgeochemicalbaselines.eu/ </t>
  </si>
  <si>
    <t>National Library of Greece Cataloguing in Publication Data</t>
  </si>
  <si>
    <t>A catalogue record for this electronic book is available from the</t>
  </si>
  <si>
    <t>National Library of Greece</t>
  </si>
  <si>
    <t>ISBN: 978-618-85049-1-2</t>
  </si>
  <si>
    <t xml:space="preserve">   Demetriades, A., Johnson, C.C., Smith, D.B., Ladenberger, A., Sanjuan, P.A., Argyraki, A., Stouraiti, C., Caritat, P. de,  Prieto Rincón, G. &amp; Simubali, G.N. (Editors), International Union of </t>
  </si>
  <si>
    <r>
      <t xml:space="preserve">   Special Publication, 2, 387</t>
    </r>
    <r>
      <rPr>
        <sz val="12"/>
        <color theme="1"/>
        <rFont val="Calibri"/>
        <family val="2"/>
        <charset val="161"/>
      </rPr>
      <t>−</t>
    </r>
    <r>
      <rPr>
        <sz val="12"/>
        <color theme="1"/>
        <rFont val="Times New Roman"/>
        <family val="1"/>
        <charset val="161"/>
      </rPr>
      <t xml:space="preserve">428 pp.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</si>
</sst>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0.000_)"/>
    <numFmt numFmtId="165" formatCode="0.0_)"/>
    <numFmt numFmtId="166" formatCode="0.00000_)"/>
    <numFmt numFmtId="167" formatCode="0.000"/>
    <numFmt numFmtId="168" formatCode="0.00000"/>
    <numFmt numFmtId="169" formatCode="0.000000000"/>
    <numFmt numFmtId="170" formatCode="0.0000000000"/>
    <numFmt numFmtId="171" formatCode="0.0000"/>
  </numFmts>
  <fonts count="84" x14ac:knownFonts="1">
    <font>
      <sz val="10"/>
      <name val="Courier"/>
      <charset val="161"/>
    </font>
    <font>
      <sz val="11"/>
      <color theme="1"/>
      <name val="Calibri"/>
      <family val="2"/>
      <charset val="161"/>
      <scheme val="minor"/>
    </font>
    <font>
      <sz val="10"/>
      <name val="Arial"/>
      <family val="2"/>
      <charset val="161"/>
    </font>
    <font>
      <sz val="10"/>
      <name val="Courier"/>
      <family val="3"/>
    </font>
    <font>
      <sz val="10"/>
      <name val="Arial"/>
      <family val="2"/>
      <charset val="161"/>
    </font>
    <font>
      <b/>
      <sz val="10"/>
      <name val="Arial"/>
      <family val="2"/>
      <charset val="161"/>
    </font>
    <font>
      <sz val="10"/>
      <name val="Courier"/>
      <family val="3"/>
    </font>
    <font>
      <b/>
      <sz val="10"/>
      <name val="Courier"/>
      <family val="3"/>
    </font>
    <font>
      <i/>
      <sz val="10"/>
      <name val="Arial"/>
      <family val="2"/>
      <charset val="161"/>
    </font>
    <font>
      <sz val="10"/>
      <color indexed="30"/>
      <name val="Arial"/>
      <family val="2"/>
      <charset val="161"/>
    </font>
    <font>
      <i/>
      <sz val="10"/>
      <color indexed="30"/>
      <name val="Arial"/>
      <family val="2"/>
      <charset val="161"/>
    </font>
    <font>
      <b/>
      <i/>
      <sz val="10"/>
      <color indexed="10"/>
      <name val="Arial"/>
      <family val="2"/>
      <charset val="161"/>
    </font>
    <font>
      <sz val="10"/>
      <color indexed="14"/>
      <name val="Arial"/>
      <family val="2"/>
      <charset val="161"/>
    </font>
    <font>
      <b/>
      <i/>
      <sz val="10"/>
      <name val="Arial"/>
      <family val="2"/>
      <charset val="161"/>
    </font>
    <font>
      <b/>
      <sz val="10"/>
      <color indexed="14"/>
      <name val="Arial"/>
      <family val="2"/>
      <charset val="161"/>
    </font>
    <font>
      <b/>
      <sz val="10"/>
      <color indexed="12"/>
      <name val="Arial"/>
      <family val="2"/>
      <charset val="161"/>
    </font>
    <font>
      <sz val="10"/>
      <color indexed="14"/>
      <name val="Arial"/>
      <family val="2"/>
      <charset val="161"/>
    </font>
    <font>
      <sz val="10"/>
      <color indexed="10"/>
      <name val="Arial"/>
      <family val="2"/>
      <charset val="161"/>
    </font>
    <font>
      <sz val="10"/>
      <color indexed="17"/>
      <name val="Arial"/>
      <family val="2"/>
      <charset val="161"/>
    </font>
    <font>
      <sz val="10"/>
      <color indexed="60"/>
      <name val="Arial"/>
      <family val="2"/>
      <charset val="161"/>
    </font>
    <font>
      <b/>
      <sz val="10"/>
      <color indexed="60"/>
      <name val="Arial"/>
      <family val="2"/>
      <charset val="161"/>
    </font>
    <font>
      <b/>
      <i/>
      <sz val="10"/>
      <color indexed="12"/>
      <name val="Arial"/>
      <family val="2"/>
      <charset val="161"/>
    </font>
    <font>
      <i/>
      <sz val="10"/>
      <color indexed="10"/>
      <name val="Arial"/>
      <family val="2"/>
      <charset val="161"/>
    </font>
    <font>
      <b/>
      <sz val="10"/>
      <color indexed="10"/>
      <name val="Arial"/>
      <family val="2"/>
      <charset val="161"/>
    </font>
    <font>
      <sz val="10"/>
      <color indexed="10"/>
      <name val="Arial Black"/>
      <family val="2"/>
      <charset val="161"/>
    </font>
    <font>
      <i/>
      <sz val="10"/>
      <color indexed="12"/>
      <name val="Arial"/>
      <family val="2"/>
      <charset val="161"/>
    </font>
    <font>
      <sz val="10"/>
      <name val="Courier"/>
      <family val="1"/>
      <charset val="161"/>
    </font>
    <font>
      <b/>
      <sz val="10"/>
      <name val="Arial Black"/>
      <family val="2"/>
      <charset val="161"/>
    </font>
    <font>
      <sz val="10"/>
      <name val="Arial Black"/>
      <family val="2"/>
      <charset val="161"/>
    </font>
    <font>
      <u/>
      <sz val="10"/>
      <color indexed="10"/>
      <name val="Arial Black"/>
      <family val="2"/>
      <charset val="161"/>
    </font>
    <font>
      <b/>
      <sz val="11"/>
      <name val="Arial"/>
      <family val="2"/>
      <charset val="161"/>
    </font>
    <font>
      <sz val="11"/>
      <name val="Arial"/>
      <family val="2"/>
      <charset val="161"/>
    </font>
    <font>
      <b/>
      <sz val="10"/>
      <color rgb="FFFF0000"/>
      <name val="Calibri"/>
      <family val="2"/>
      <charset val="161"/>
    </font>
    <font>
      <sz val="12"/>
      <name val="Arial"/>
      <family val="2"/>
      <charset val="161"/>
    </font>
    <font>
      <sz val="12"/>
      <name val="Times New Roman"/>
      <family val="1"/>
      <charset val="161"/>
    </font>
    <font>
      <i/>
      <sz val="12"/>
      <name val="Times New Roman"/>
      <family val="1"/>
      <charset val="161"/>
    </font>
    <font>
      <i/>
      <vertAlign val="subscript"/>
      <sz val="12"/>
      <name val="Times New Roman"/>
      <family val="1"/>
      <charset val="161"/>
    </font>
    <font>
      <vertAlign val="subscript"/>
      <sz val="12"/>
      <name val="Times New Roman"/>
      <family val="1"/>
      <charset val="161"/>
    </font>
    <font>
      <sz val="11"/>
      <name val="Calibri"/>
      <family val="2"/>
      <charset val="161"/>
    </font>
    <font>
      <sz val="7"/>
      <name val="Times New Roman"/>
      <family val="1"/>
      <charset val="161"/>
    </font>
    <font>
      <sz val="24"/>
      <name val="Times New Roman"/>
      <family val="1"/>
      <charset val="161"/>
    </font>
    <font>
      <sz val="8"/>
      <name val="Times New Roman"/>
      <family val="1"/>
      <charset val="161"/>
    </font>
    <font>
      <sz val="12"/>
      <color rgb="FF0000CC"/>
      <name val="Times New Roman"/>
      <family val="1"/>
      <charset val="161"/>
    </font>
    <font>
      <sz val="10"/>
      <name val="Times New Roman"/>
      <family val="1"/>
      <charset val="161"/>
    </font>
    <font>
      <i/>
      <sz val="10"/>
      <name val="Times New Roman"/>
      <family val="1"/>
      <charset val="161"/>
    </font>
    <font>
      <b/>
      <sz val="12"/>
      <name val="Arial"/>
      <family val="2"/>
      <charset val="161"/>
    </font>
    <font>
      <sz val="14"/>
      <name val="Times New Roman"/>
      <family val="1"/>
      <charset val="161"/>
    </font>
    <font>
      <b/>
      <sz val="14"/>
      <name val="Times New Roman"/>
      <family val="1"/>
      <charset val="161"/>
    </font>
    <font>
      <b/>
      <sz val="10"/>
      <color rgb="FF0000CC"/>
      <name val="Arial"/>
      <family val="2"/>
      <charset val="161"/>
    </font>
    <font>
      <b/>
      <sz val="10"/>
      <color rgb="FFFF0000"/>
      <name val="Arial"/>
      <family val="2"/>
      <charset val="161"/>
    </font>
    <font>
      <b/>
      <sz val="12"/>
      <color rgb="FFFF0000"/>
      <name val="Arial"/>
      <family val="2"/>
      <charset val="161"/>
    </font>
    <font>
      <sz val="10"/>
      <color rgb="FFFF0000"/>
      <name val="Arial Black"/>
      <family val="2"/>
      <charset val="161"/>
    </font>
    <font>
      <sz val="12"/>
      <color rgb="FFFF0000"/>
      <name val="Arial"/>
      <family val="2"/>
      <charset val="161"/>
    </font>
    <font>
      <b/>
      <sz val="10"/>
      <color indexed="12"/>
      <name val="Calibri"/>
      <family val="2"/>
      <charset val="161"/>
    </font>
    <font>
      <sz val="10"/>
      <color indexed="8"/>
      <name val="Arial"/>
      <family val="2"/>
      <charset val="161"/>
    </font>
    <font>
      <sz val="11"/>
      <color rgb="FFFF0000"/>
      <name val="Arial"/>
      <family val="2"/>
      <charset val="161"/>
    </font>
    <font>
      <b/>
      <sz val="12"/>
      <name val="Times New Roman"/>
      <family val="1"/>
      <charset val="161"/>
    </font>
    <font>
      <b/>
      <sz val="10"/>
      <color rgb="FFFF66FF"/>
      <name val="Arial"/>
      <family val="2"/>
      <charset val="161"/>
    </font>
    <font>
      <sz val="12"/>
      <name val="Symbol"/>
      <family val="1"/>
      <charset val="2"/>
    </font>
    <font>
      <sz val="12"/>
      <name val="Calibri"/>
      <family val="2"/>
      <charset val="161"/>
    </font>
    <font>
      <sz val="12"/>
      <color rgb="FFFF0000"/>
      <name val="Times New Roman"/>
      <family val="1"/>
      <charset val="161"/>
    </font>
    <font>
      <b/>
      <sz val="7"/>
      <name val="Times New Roman"/>
      <family val="1"/>
      <charset val="161"/>
    </font>
    <font>
      <b/>
      <sz val="16"/>
      <name val="Arial"/>
      <family val="2"/>
      <charset val="161"/>
    </font>
    <font>
      <sz val="10"/>
      <color rgb="FF0000CC"/>
      <name val="Arial Black"/>
      <family val="2"/>
      <charset val="161"/>
    </font>
    <font>
      <u/>
      <sz val="10"/>
      <color rgb="FF0000CC"/>
      <name val="Arial Black"/>
      <family val="2"/>
      <charset val="161"/>
    </font>
    <font>
      <b/>
      <sz val="11"/>
      <color rgb="FF0000CC"/>
      <name val="Calibri"/>
      <family val="2"/>
      <charset val="161"/>
    </font>
    <font>
      <vertAlign val="superscript"/>
      <sz val="10"/>
      <name val="Arial"/>
      <family val="2"/>
      <charset val="161"/>
    </font>
    <font>
      <b/>
      <vertAlign val="superscript"/>
      <sz val="10"/>
      <color rgb="FFFF0000"/>
      <name val="Arial"/>
      <family val="2"/>
      <charset val="161"/>
    </font>
    <font>
      <b/>
      <sz val="12"/>
      <color rgb="FF0000CC"/>
      <name val="Times New Roman"/>
      <family val="1"/>
      <charset val="161"/>
    </font>
    <font>
      <sz val="12"/>
      <color rgb="FF0000CC"/>
      <name val="Arial"/>
      <family val="2"/>
      <charset val="161"/>
    </font>
    <font>
      <u/>
      <sz val="10"/>
      <color theme="10"/>
      <name val="Courier"/>
      <charset val="161"/>
    </font>
    <font>
      <b/>
      <sz val="14"/>
      <color theme="1"/>
      <name val="Times New Roman"/>
      <family val="1"/>
      <charset val="161"/>
    </font>
    <font>
      <b/>
      <sz val="20"/>
      <color theme="1"/>
      <name val="Times New Roman"/>
      <family val="1"/>
      <charset val="161"/>
    </font>
    <font>
      <sz val="12"/>
      <color rgb="FF000000"/>
      <name val="Times New Roman"/>
      <family val="1"/>
      <charset val="161"/>
    </font>
    <font>
      <sz val="10"/>
      <name val="MS Sans Serif"/>
    </font>
    <font>
      <b/>
      <sz val="12"/>
      <color rgb="FFFF0000"/>
      <name val="Times New Roman"/>
      <family val="1"/>
      <charset val="161"/>
    </font>
    <font>
      <sz val="11"/>
      <name val="Times New Roman"/>
      <family val="1"/>
      <charset val="161"/>
    </font>
    <font>
      <sz val="11"/>
      <color theme="1"/>
      <name val="Times New Roman"/>
      <family val="1"/>
      <charset val="161"/>
    </font>
    <font>
      <vertAlign val="superscript"/>
      <sz val="12"/>
      <name val="Times New Roman"/>
      <family val="1"/>
      <charset val="161"/>
    </font>
    <font>
      <vertAlign val="superscript"/>
      <sz val="10"/>
      <name val="Times New Roman"/>
      <family val="1"/>
      <charset val="161"/>
    </font>
    <font>
      <b/>
      <sz val="14"/>
      <color rgb="FF0000CC"/>
      <name val="Times New Roman"/>
      <family val="1"/>
      <charset val="161"/>
    </font>
    <font>
      <sz val="12"/>
      <name val="Symbol"/>
      <family val="1"/>
      <charset val="161"/>
    </font>
    <font>
      <sz val="12"/>
      <color theme="1"/>
      <name val="Times New Roman"/>
      <family val="1"/>
      <charset val="161"/>
    </font>
    <font>
      <sz val="12"/>
      <color theme="1"/>
      <name val="Calibri"/>
      <family val="2"/>
      <charset val="161"/>
    </font>
  </fonts>
  <fills count="19">
    <fill>
      <patternFill patternType="none"/>
    </fill>
    <fill>
      <patternFill patternType="gray125"/>
    </fill>
    <fill>
      <patternFill patternType="solid">
        <fgColor indexed="13"/>
        <bgColor indexed="64"/>
      </patternFill>
    </fill>
    <fill>
      <patternFill patternType="solid">
        <fgColor indexed="27"/>
        <bgColor indexed="64"/>
      </patternFill>
    </fill>
    <fill>
      <patternFill patternType="solid">
        <fgColor indexed="42"/>
        <bgColor indexed="64"/>
      </patternFill>
    </fill>
    <fill>
      <patternFill patternType="solid">
        <fgColor indexed="47"/>
        <bgColor indexed="64"/>
      </patternFill>
    </fill>
    <fill>
      <patternFill patternType="solid">
        <fgColor indexed="26"/>
        <bgColor indexed="64"/>
      </patternFill>
    </fill>
    <fill>
      <patternFill patternType="solid">
        <fgColor indexed="31"/>
        <bgColor indexed="64"/>
      </patternFill>
    </fill>
    <fill>
      <patternFill patternType="solid">
        <fgColor indexed="45"/>
        <bgColor indexed="64"/>
      </patternFill>
    </fill>
    <fill>
      <patternFill patternType="solid">
        <fgColor indexed="43"/>
        <bgColor indexed="64"/>
      </patternFill>
    </fill>
    <fill>
      <patternFill patternType="solid">
        <fgColor indexed="51"/>
        <bgColor indexed="64"/>
      </patternFill>
    </fill>
    <fill>
      <patternFill patternType="solid">
        <fgColor indexed="46"/>
        <bgColor indexed="64"/>
      </patternFill>
    </fill>
    <fill>
      <patternFill patternType="solid">
        <fgColor theme="4" tint="0.79998168889431442"/>
        <bgColor indexed="64"/>
      </patternFill>
    </fill>
    <fill>
      <patternFill patternType="solid">
        <fgColor rgb="FFFFFF00"/>
        <bgColor indexed="64"/>
      </patternFill>
    </fill>
    <fill>
      <patternFill patternType="solid">
        <fgColor rgb="FFFF66FF"/>
        <bgColor indexed="64"/>
      </patternFill>
    </fill>
    <fill>
      <patternFill patternType="solid">
        <fgColor theme="9" tint="0.39997558519241921"/>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CCFF"/>
        <bgColor indexed="64"/>
      </patternFill>
    </fill>
  </fills>
  <borders count="44">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right/>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style="medium">
        <color indexed="64"/>
      </right>
      <top/>
      <bottom/>
      <diagonal/>
    </border>
    <border>
      <left style="medium">
        <color indexed="64"/>
      </left>
      <right/>
      <top/>
      <bottom style="thin">
        <color indexed="64"/>
      </bottom>
      <diagonal/>
    </border>
    <border>
      <left style="thin">
        <color indexed="64"/>
      </left>
      <right/>
      <top/>
      <bottom/>
      <diagonal/>
    </border>
    <border>
      <left/>
      <right/>
      <top style="medium">
        <color indexed="64"/>
      </top>
      <bottom style="thin">
        <color indexed="64"/>
      </bottom>
      <diagonal/>
    </border>
    <border>
      <left/>
      <right/>
      <top/>
      <bottom style="thin">
        <color indexed="64"/>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s>
  <cellStyleXfs count="6">
    <xf numFmtId="0" fontId="0" fillId="0" borderId="0"/>
    <xf numFmtId="0" fontId="26" fillId="0" borderId="0"/>
    <xf numFmtId="0" fontId="3" fillId="0" borderId="0"/>
    <xf numFmtId="0" fontId="70" fillId="0" borderId="0" applyNumberFormat="0" applyFill="0" applyBorder="0" applyAlignment="0" applyProtection="0"/>
    <xf numFmtId="0" fontId="1" fillId="0" borderId="0"/>
    <xf numFmtId="0" fontId="74" fillId="0" borderId="0"/>
  </cellStyleXfs>
  <cellXfs count="394">
    <xf numFmtId="0" fontId="0" fillId="0" borderId="0" xfId="0"/>
    <xf numFmtId="0" fontId="4" fillId="0" borderId="0" xfId="0" applyFont="1" applyAlignment="1" applyProtection="1">
      <alignment horizontal="left"/>
    </xf>
    <xf numFmtId="0" fontId="4" fillId="0" borderId="0" xfId="0" applyFont="1"/>
    <xf numFmtId="0" fontId="4" fillId="0" borderId="0" xfId="0" applyFont="1" applyProtection="1"/>
    <xf numFmtId="0" fontId="4" fillId="0" borderId="0" xfId="0" applyFont="1" applyAlignment="1" applyProtection="1">
      <alignment horizontal="fill"/>
    </xf>
    <xf numFmtId="166" fontId="4" fillId="0" borderId="0" xfId="0" applyNumberFormat="1" applyFont="1" applyProtection="1"/>
    <xf numFmtId="0" fontId="4" fillId="0" borderId="0" xfId="0" applyFont="1" applyFill="1" applyBorder="1"/>
    <xf numFmtId="168" fontId="4" fillId="0" borderId="0" xfId="0" applyNumberFormat="1" applyFont="1"/>
    <xf numFmtId="0" fontId="5" fillId="0" borderId="0" xfId="0" applyFont="1"/>
    <xf numFmtId="0" fontId="15" fillId="2" borderId="1" xfId="0" applyFont="1" applyFill="1" applyBorder="1"/>
    <xf numFmtId="0" fontId="4" fillId="0" borderId="2" xfId="0" applyFont="1" applyBorder="1" applyAlignment="1" applyProtection="1">
      <alignment horizontal="left"/>
    </xf>
    <xf numFmtId="0" fontId="6" fillId="0" borderId="0" xfId="0" applyFont="1"/>
    <xf numFmtId="0" fontId="4" fillId="0" borderId="2" xfId="0" applyFont="1" applyBorder="1" applyAlignment="1" applyProtection="1">
      <alignment horizontal="center"/>
    </xf>
    <xf numFmtId="0" fontId="5" fillId="3" borderId="2" xfId="0" applyFont="1" applyFill="1" applyBorder="1" applyAlignment="1" applyProtection="1">
      <alignment horizontal="center"/>
    </xf>
    <xf numFmtId="168" fontId="0" fillId="0" borderId="0" xfId="0" applyNumberFormat="1"/>
    <xf numFmtId="168" fontId="4" fillId="0" borderId="2" xfId="0" applyNumberFormat="1" applyFont="1" applyBorder="1" applyProtection="1"/>
    <xf numFmtId="168" fontId="4" fillId="0" borderId="0" xfId="0" applyNumberFormat="1" applyFont="1" applyAlignment="1" applyProtection="1">
      <alignment horizontal="fill"/>
    </xf>
    <xf numFmtId="168" fontId="4" fillId="3" borderId="2" xfId="0" applyNumberFormat="1" applyFont="1" applyFill="1" applyBorder="1" applyProtection="1"/>
    <xf numFmtId="168" fontId="5" fillId="4" borderId="2" xfId="0" applyNumberFormat="1" applyFont="1" applyFill="1" applyBorder="1" applyAlignment="1" applyProtection="1">
      <alignment horizontal="center"/>
    </xf>
    <xf numFmtId="0" fontId="4" fillId="5" borderId="2" xfId="0" applyFont="1" applyFill="1" applyBorder="1" applyProtection="1"/>
    <xf numFmtId="0" fontId="15" fillId="0" borderId="0" xfId="0" applyFont="1" applyFill="1" applyBorder="1"/>
    <xf numFmtId="0" fontId="4" fillId="0" borderId="0" xfId="0" applyFont="1" applyAlignment="1" applyProtection="1">
      <alignment horizontal="center" vertical="center"/>
    </xf>
    <xf numFmtId="0" fontId="0" fillId="0" borderId="0" xfId="0" applyAlignment="1">
      <alignment horizontal="center" vertical="center"/>
    </xf>
    <xf numFmtId="0" fontId="0" fillId="0" borderId="0" xfId="0" applyAlignment="1">
      <alignment horizontal="left" vertical="center"/>
    </xf>
    <xf numFmtId="167" fontId="5" fillId="0" borderId="0" xfId="0" applyNumberFormat="1" applyFont="1" applyFill="1" applyBorder="1" applyAlignment="1" applyProtection="1">
      <alignment horizontal="left"/>
    </xf>
    <xf numFmtId="0" fontId="4" fillId="0" borderId="0" xfId="0" applyFont="1" applyFill="1" applyBorder="1" applyAlignment="1" applyProtection="1">
      <alignment horizontal="center" vertical="center"/>
    </xf>
    <xf numFmtId="0" fontId="4" fillId="3" borderId="5" xfId="0" applyFont="1" applyFill="1" applyBorder="1" applyAlignment="1" applyProtection="1">
      <alignment horizontal="left"/>
    </xf>
    <xf numFmtId="168" fontId="4" fillId="3" borderId="6" xfId="0" applyNumberFormat="1" applyFont="1" applyFill="1" applyBorder="1"/>
    <xf numFmtId="0" fontId="4" fillId="3" borderId="6" xfId="0" applyFont="1" applyFill="1" applyBorder="1" applyProtection="1"/>
    <xf numFmtId="166" fontId="4" fillId="3" borderId="7" xfId="0" applyNumberFormat="1" applyFont="1" applyFill="1" applyBorder="1" applyProtection="1"/>
    <xf numFmtId="0" fontId="5" fillId="5" borderId="8" xfId="0" applyFont="1" applyFill="1" applyBorder="1" applyAlignment="1" applyProtection="1">
      <alignment horizontal="center"/>
    </xf>
    <xf numFmtId="0" fontId="5" fillId="6" borderId="3" xfId="0" applyFont="1" applyFill="1" applyBorder="1" applyAlignment="1" applyProtection="1">
      <alignment horizontal="center"/>
    </xf>
    <xf numFmtId="0" fontId="4" fillId="3" borderId="5" xfId="0" applyFont="1" applyFill="1" applyBorder="1"/>
    <xf numFmtId="0" fontId="4" fillId="3" borderId="6" xfId="0" applyFont="1" applyFill="1" applyBorder="1" applyAlignment="1" applyProtection="1">
      <alignment horizontal="center" vertical="center"/>
    </xf>
    <xf numFmtId="168" fontId="4" fillId="3" borderId="6" xfId="0" applyNumberFormat="1" applyFont="1" applyFill="1" applyBorder="1" applyAlignment="1">
      <alignment horizontal="right" vertical="center"/>
    </xf>
    <xf numFmtId="0" fontId="4" fillId="3" borderId="7" xfId="0" applyFont="1" applyFill="1" applyBorder="1" applyAlignment="1">
      <alignment horizontal="left" vertical="center"/>
    </xf>
    <xf numFmtId="168" fontId="4" fillId="0" borderId="0" xfId="0" applyNumberFormat="1" applyFont="1" applyFill="1" applyBorder="1" applyAlignment="1">
      <alignment horizontal="right" vertical="center"/>
    </xf>
    <xf numFmtId="0" fontId="4" fillId="0" borderId="0" xfId="0" applyFont="1" applyFill="1" applyBorder="1" applyAlignment="1">
      <alignment horizontal="left" vertical="center"/>
    </xf>
    <xf numFmtId="165" fontId="4" fillId="3" borderId="3" xfId="0" applyNumberFormat="1" applyFont="1" applyFill="1" applyBorder="1" applyAlignment="1" applyProtection="1">
      <alignment horizontal="left"/>
    </xf>
    <xf numFmtId="168" fontId="4" fillId="4" borderId="3" xfId="0" applyNumberFormat="1" applyFont="1" applyFill="1" applyBorder="1" applyAlignment="1" applyProtection="1">
      <alignment horizontal="left"/>
    </xf>
    <xf numFmtId="168" fontId="4" fillId="4" borderId="2" xfId="0" applyNumberFormat="1" applyFont="1" applyFill="1" applyBorder="1" applyProtection="1"/>
    <xf numFmtId="0" fontId="5" fillId="6" borderId="2" xfId="0" applyFont="1" applyFill="1" applyBorder="1" applyAlignment="1" applyProtection="1">
      <alignment horizontal="center"/>
    </xf>
    <xf numFmtId="0" fontId="4" fillId="6" borderId="3" xfId="0" applyFont="1" applyFill="1" applyBorder="1" applyAlignment="1" applyProtection="1">
      <alignment horizontal="left"/>
    </xf>
    <xf numFmtId="0" fontId="5" fillId="7" borderId="2" xfId="0" applyFont="1" applyFill="1" applyBorder="1" applyAlignment="1" applyProtection="1">
      <alignment horizontal="center"/>
    </xf>
    <xf numFmtId="0" fontId="5" fillId="7" borderId="9" xfId="0" applyFont="1" applyFill="1" applyBorder="1" applyAlignment="1" applyProtection="1">
      <alignment horizontal="center"/>
    </xf>
    <xf numFmtId="0" fontId="5" fillId="7" borderId="10" xfId="0" applyFont="1" applyFill="1" applyBorder="1" applyAlignment="1" applyProtection="1">
      <alignment horizontal="center"/>
    </xf>
    <xf numFmtId="0" fontId="5" fillId="6" borderId="9" xfId="0" applyFont="1" applyFill="1" applyBorder="1" applyAlignment="1" applyProtection="1">
      <alignment horizontal="center"/>
    </xf>
    <xf numFmtId="0" fontId="5" fillId="6" borderId="10" xfId="0" applyFont="1" applyFill="1" applyBorder="1" applyAlignment="1" applyProtection="1">
      <alignment horizontal="center"/>
    </xf>
    <xf numFmtId="0" fontId="5" fillId="3" borderId="9" xfId="0" applyFont="1" applyFill="1" applyBorder="1" applyAlignment="1" applyProtection="1">
      <alignment horizontal="center"/>
    </xf>
    <xf numFmtId="0" fontId="5" fillId="3" borderId="10" xfId="0" applyFont="1" applyFill="1" applyBorder="1" applyAlignment="1" applyProtection="1">
      <alignment horizontal="center"/>
    </xf>
    <xf numFmtId="168" fontId="5" fillId="4" borderId="9" xfId="0" applyNumberFormat="1" applyFont="1" applyFill="1" applyBorder="1" applyAlignment="1" applyProtection="1">
      <alignment horizontal="center"/>
    </xf>
    <xf numFmtId="168" fontId="5" fillId="4" borderId="10" xfId="0" applyNumberFormat="1" applyFont="1" applyFill="1" applyBorder="1" applyAlignment="1" applyProtection="1">
      <alignment horizontal="center"/>
    </xf>
    <xf numFmtId="0" fontId="5" fillId="8" borderId="2" xfId="0" applyFont="1" applyFill="1" applyBorder="1" applyAlignment="1" applyProtection="1">
      <alignment horizontal="center"/>
    </xf>
    <xf numFmtId="0" fontId="5" fillId="8" borderId="9" xfId="0" applyFont="1" applyFill="1" applyBorder="1" applyAlignment="1" applyProtection="1">
      <alignment horizontal="center"/>
    </xf>
    <xf numFmtId="0" fontId="5" fillId="8" borderId="10" xfId="0" applyFont="1" applyFill="1" applyBorder="1" applyAlignment="1" applyProtection="1">
      <alignment horizontal="center"/>
    </xf>
    <xf numFmtId="0" fontId="4" fillId="7" borderId="11" xfId="0" applyFont="1" applyFill="1" applyBorder="1" applyAlignment="1" applyProtection="1">
      <alignment horizontal="left"/>
    </xf>
    <xf numFmtId="0" fontId="4" fillId="8" borderId="3" xfId="0" applyFont="1" applyFill="1" applyBorder="1" applyAlignment="1" applyProtection="1">
      <alignment horizontal="left"/>
    </xf>
    <xf numFmtId="0" fontId="4" fillId="0" borderId="0" xfId="0" quotePrefix="1" applyFont="1" applyAlignment="1" applyProtection="1">
      <alignment horizontal="left"/>
    </xf>
    <xf numFmtId="0" fontId="16" fillId="0" borderId="0" xfId="0" applyFont="1" applyAlignment="1" applyProtection="1">
      <alignment horizontal="fill"/>
    </xf>
    <xf numFmtId="168" fontId="16" fillId="0" borderId="0" xfId="0" applyNumberFormat="1" applyFont="1" applyAlignment="1" applyProtection="1">
      <alignment horizontal="fill"/>
    </xf>
    <xf numFmtId="0" fontId="4" fillId="0" borderId="12" xfId="0" applyFont="1" applyBorder="1" applyProtection="1"/>
    <xf numFmtId="0" fontId="4" fillId="0" borderId="12" xfId="0" applyFont="1" applyBorder="1"/>
    <xf numFmtId="0" fontId="5" fillId="5" borderId="13" xfId="0" applyFont="1" applyFill="1" applyBorder="1" applyAlignment="1" applyProtection="1">
      <alignment horizontal="right"/>
    </xf>
    <xf numFmtId="0" fontId="5" fillId="6" borderId="14" xfId="0" applyFont="1" applyFill="1" applyBorder="1" applyAlignment="1">
      <alignment horizontal="center"/>
    </xf>
    <xf numFmtId="0" fontId="17" fillId="0" borderId="1" xfId="0" applyFont="1" applyBorder="1" applyAlignment="1">
      <alignment horizontal="center"/>
    </xf>
    <xf numFmtId="0" fontId="4" fillId="0" borderId="2" xfId="0" applyFont="1" applyBorder="1"/>
    <xf numFmtId="0" fontId="4" fillId="5" borderId="2" xfId="0" applyFont="1" applyFill="1" applyBorder="1"/>
    <xf numFmtId="168" fontId="4" fillId="4" borderId="2" xfId="0" applyNumberFormat="1" applyFont="1" applyFill="1" applyBorder="1"/>
    <xf numFmtId="168" fontId="4" fillId="6" borderId="2" xfId="0" applyNumberFormat="1" applyFont="1" applyFill="1" applyBorder="1" applyProtection="1"/>
    <xf numFmtId="168" fontId="4" fillId="7" borderId="2" xfId="0" applyNumberFormat="1" applyFont="1" applyFill="1" applyBorder="1" applyProtection="1"/>
    <xf numFmtId="168" fontId="4" fillId="8" borderId="2" xfId="0" applyNumberFormat="1" applyFont="1" applyFill="1" applyBorder="1" applyProtection="1"/>
    <xf numFmtId="168" fontId="4" fillId="3" borderId="2" xfId="0" applyNumberFormat="1" applyFont="1" applyFill="1" applyBorder="1"/>
    <xf numFmtId="168" fontId="15" fillId="3" borderId="2" xfId="0" applyNumberFormat="1" applyFont="1" applyFill="1" applyBorder="1" applyAlignment="1" applyProtection="1">
      <alignment horizontal="center"/>
    </xf>
    <xf numFmtId="168" fontId="4" fillId="0" borderId="12" xfId="0" applyNumberFormat="1" applyFont="1" applyBorder="1" applyProtection="1"/>
    <xf numFmtId="170" fontId="0" fillId="0" borderId="0" xfId="0" applyNumberFormat="1"/>
    <xf numFmtId="170" fontId="4" fillId="0" borderId="2" xfId="0" applyNumberFormat="1" applyFont="1" applyBorder="1"/>
    <xf numFmtId="170" fontId="4" fillId="0" borderId="2" xfId="0" applyNumberFormat="1" applyFont="1" applyBorder="1" applyAlignment="1">
      <alignment horizontal="center"/>
    </xf>
    <xf numFmtId="168" fontId="18" fillId="4" borderId="3" xfId="0" applyNumberFormat="1" applyFont="1" applyFill="1" applyBorder="1" applyAlignment="1">
      <alignment horizontal="center"/>
    </xf>
    <xf numFmtId="0" fontId="19" fillId="5" borderId="0" xfId="0" applyFont="1" applyFill="1" applyAlignment="1">
      <alignment horizontal="center"/>
    </xf>
    <xf numFmtId="168" fontId="17" fillId="3" borderId="2" xfId="0" applyNumberFormat="1" applyFont="1" applyFill="1" applyBorder="1"/>
    <xf numFmtId="167" fontId="5" fillId="2" borderId="5" xfId="0" applyNumberFormat="1" applyFont="1" applyFill="1" applyBorder="1" applyAlignment="1" applyProtection="1">
      <alignment horizontal="center"/>
    </xf>
    <xf numFmtId="167" fontId="5" fillId="2" borderId="1" xfId="0" applyNumberFormat="1" applyFont="1" applyFill="1" applyBorder="1" applyAlignment="1" applyProtection="1">
      <alignment horizontal="center"/>
    </xf>
    <xf numFmtId="167" fontId="20" fillId="2" borderId="1" xfId="0" applyNumberFormat="1" applyFont="1" applyFill="1" applyBorder="1" applyAlignment="1">
      <alignment horizontal="center"/>
    </xf>
    <xf numFmtId="0" fontId="13" fillId="0" borderId="0" xfId="0" applyFont="1" applyAlignment="1">
      <alignment horizontal="right"/>
    </xf>
    <xf numFmtId="0" fontId="4" fillId="0" borderId="15" xfId="0" applyFont="1" applyBorder="1"/>
    <xf numFmtId="0" fontId="4" fillId="0" borderId="13" xfId="0" applyFont="1" applyBorder="1"/>
    <xf numFmtId="0" fontId="4" fillId="3" borderId="2" xfId="0" applyFont="1" applyFill="1" applyBorder="1" applyAlignment="1" applyProtection="1">
      <alignment horizontal="left"/>
    </xf>
    <xf numFmtId="0" fontId="4" fillId="4" borderId="2" xfId="0" applyFont="1" applyFill="1" applyBorder="1" applyAlignment="1" applyProtection="1">
      <alignment horizontal="left"/>
    </xf>
    <xf numFmtId="166" fontId="4" fillId="3" borderId="2" xfId="0" applyNumberFormat="1" applyFont="1" applyFill="1" applyBorder="1" applyProtection="1"/>
    <xf numFmtId="166" fontId="4" fillId="4" borderId="2" xfId="0" applyNumberFormat="1" applyFont="1" applyFill="1" applyBorder="1" applyProtection="1"/>
    <xf numFmtId="166" fontId="4" fillId="7" borderId="2" xfId="0" applyNumberFormat="1" applyFont="1" applyFill="1" applyBorder="1" applyProtection="1"/>
    <xf numFmtId="166" fontId="4" fillId="9" borderId="2" xfId="0" applyNumberFormat="1" applyFont="1" applyFill="1" applyBorder="1" applyProtection="1"/>
    <xf numFmtId="166" fontId="4" fillId="0" borderId="2" xfId="0" applyNumberFormat="1" applyFont="1" applyBorder="1" applyProtection="1"/>
    <xf numFmtId="0" fontId="4" fillId="3" borderId="6" xfId="0" applyFont="1" applyFill="1" applyBorder="1" applyAlignment="1" applyProtection="1">
      <alignment horizontal="center"/>
    </xf>
    <xf numFmtId="0" fontId="4" fillId="0" borderId="8" xfId="0" applyFont="1" applyBorder="1" applyAlignment="1" applyProtection="1">
      <alignment horizontal="left"/>
    </xf>
    <xf numFmtId="168" fontId="4" fillId="0" borderId="15" xfId="0" applyNumberFormat="1" applyFont="1" applyBorder="1"/>
    <xf numFmtId="168" fontId="4" fillId="0" borderId="13" xfId="0" applyNumberFormat="1" applyFont="1" applyBorder="1"/>
    <xf numFmtId="0" fontId="4" fillId="0" borderId="8" xfId="0" quotePrefix="1" applyFont="1" applyBorder="1" applyAlignment="1" applyProtection="1">
      <alignment horizontal="left"/>
    </xf>
    <xf numFmtId="0" fontId="8" fillId="0" borderId="0" xfId="0" applyFont="1" applyAlignment="1" applyProtection="1">
      <alignment horizontal="left"/>
    </xf>
    <xf numFmtId="0" fontId="4" fillId="0" borderId="2" xfId="0" applyFont="1" applyFill="1" applyBorder="1"/>
    <xf numFmtId="168" fontId="17" fillId="0" borderId="2" xfId="0" applyNumberFormat="1" applyFont="1" applyBorder="1" applyProtection="1"/>
    <xf numFmtId="168" fontId="17" fillId="4" borderId="4" xfId="0" applyNumberFormat="1" applyFont="1" applyFill="1" applyBorder="1" applyProtection="1"/>
    <xf numFmtId="164" fontId="17" fillId="3" borderId="4" xfId="0" applyNumberFormat="1" applyFont="1" applyFill="1" applyBorder="1" applyProtection="1"/>
    <xf numFmtId="164" fontId="17" fillId="6" borderId="4" xfId="0" applyNumberFormat="1" applyFont="1" applyFill="1" applyBorder="1" applyProtection="1"/>
    <xf numFmtId="164" fontId="17" fillId="7" borderId="16" xfId="0" applyNumberFormat="1" applyFont="1" applyFill="1" applyBorder="1" applyProtection="1"/>
    <xf numFmtId="164" fontId="17" fillId="8" borderId="4" xfId="0" applyNumberFormat="1" applyFont="1" applyFill="1" applyBorder="1" applyProtection="1"/>
    <xf numFmtId="168" fontId="17" fillId="4" borderId="2" xfId="0" applyNumberFormat="1" applyFont="1" applyFill="1" applyBorder="1" applyProtection="1"/>
    <xf numFmtId="168" fontId="17" fillId="3" borderId="2" xfId="0" applyNumberFormat="1" applyFont="1" applyFill="1" applyBorder="1" applyProtection="1"/>
    <xf numFmtId="166" fontId="17" fillId="3" borderId="2" xfId="0" applyNumberFormat="1" applyFont="1" applyFill="1" applyBorder="1" applyProtection="1"/>
    <xf numFmtId="0" fontId="2" fillId="0" borderId="2" xfId="0" applyFont="1" applyBorder="1"/>
    <xf numFmtId="170" fontId="2" fillId="6" borderId="14" xfId="2" applyNumberFormat="1" applyFont="1" applyFill="1" applyBorder="1" applyAlignment="1">
      <alignment horizontal="center"/>
    </xf>
    <xf numFmtId="168" fontId="2" fillId="2" borderId="18" xfId="2" applyNumberFormat="1" applyFont="1" applyFill="1" applyBorder="1" applyAlignment="1">
      <alignment horizontal="center"/>
    </xf>
    <xf numFmtId="0" fontId="2" fillId="6" borderId="14" xfId="2" applyNumberFormat="1" applyFont="1" applyFill="1" applyBorder="1" applyAlignment="1">
      <alignment horizontal="center"/>
    </xf>
    <xf numFmtId="2" fontId="2" fillId="10" borderId="14" xfId="2" applyNumberFormat="1" applyFont="1" applyFill="1" applyBorder="1" applyAlignment="1">
      <alignment horizontal="center"/>
    </xf>
    <xf numFmtId="2" fontId="2" fillId="10" borderId="18" xfId="2" applyNumberFormat="1" applyFont="1" applyFill="1" applyBorder="1" applyAlignment="1">
      <alignment horizontal="center"/>
    </xf>
    <xf numFmtId="170" fontId="2" fillId="6" borderId="4" xfId="2" applyNumberFormat="1" applyFont="1" applyFill="1" applyBorder="1" applyAlignment="1">
      <alignment horizontal="center"/>
    </xf>
    <xf numFmtId="168" fontId="2" fillId="2" borderId="19" xfId="2" applyNumberFormat="1" applyFont="1" applyFill="1" applyBorder="1" applyAlignment="1">
      <alignment horizontal="center"/>
    </xf>
    <xf numFmtId="0" fontId="2" fillId="6" borderId="4" xfId="2" applyNumberFormat="1" applyFont="1" applyFill="1" applyBorder="1" applyAlignment="1">
      <alignment horizontal="center"/>
    </xf>
    <xf numFmtId="2" fontId="2" fillId="10" borderId="4" xfId="2" applyNumberFormat="1" applyFont="1" applyFill="1" applyBorder="1" applyAlignment="1">
      <alignment horizontal="center"/>
    </xf>
    <xf numFmtId="2" fontId="2" fillId="10" borderId="19" xfId="2" applyNumberFormat="1" applyFont="1" applyFill="1" applyBorder="1" applyAlignment="1">
      <alignment horizontal="center"/>
    </xf>
    <xf numFmtId="168" fontId="2" fillId="4" borderId="13" xfId="2" applyNumberFormat="1" applyFont="1" applyFill="1" applyBorder="1" applyAlignment="1">
      <alignment horizontal="center"/>
    </xf>
    <xf numFmtId="168" fontId="2" fillId="4" borderId="2" xfId="2" quotePrefix="1" applyNumberFormat="1" applyFont="1" applyFill="1" applyBorder="1" applyAlignment="1">
      <alignment horizontal="center"/>
    </xf>
    <xf numFmtId="168" fontId="2" fillId="4" borderId="8" xfId="2" applyNumberFormat="1" applyFont="1" applyFill="1" applyBorder="1" applyAlignment="1">
      <alignment horizontal="center"/>
    </xf>
    <xf numFmtId="0" fontId="2" fillId="0" borderId="2" xfId="0" applyFont="1" applyFill="1" applyBorder="1"/>
    <xf numFmtId="170" fontId="2" fillId="0" borderId="2" xfId="0" applyNumberFormat="1" applyFont="1" applyBorder="1"/>
    <xf numFmtId="0" fontId="2" fillId="0" borderId="0" xfId="1" applyFont="1"/>
    <xf numFmtId="0" fontId="26" fillId="0" borderId="0" xfId="1"/>
    <xf numFmtId="2" fontId="2" fillId="0" borderId="0" xfId="1" applyNumberFormat="1" applyFont="1"/>
    <xf numFmtId="0" fontId="8" fillId="0" borderId="0" xfId="1" applyFont="1"/>
    <xf numFmtId="0" fontId="27" fillId="0" borderId="0" xfId="1" applyFont="1"/>
    <xf numFmtId="0" fontId="2" fillId="5" borderId="2" xfId="1" applyFont="1" applyFill="1" applyBorder="1"/>
    <xf numFmtId="168" fontId="2" fillId="4" borderId="2" xfId="1" applyNumberFormat="1" applyFont="1" applyFill="1" applyBorder="1"/>
    <xf numFmtId="168" fontId="2" fillId="3" borderId="2" xfId="1" applyNumberFormat="1" applyFont="1" applyFill="1" applyBorder="1"/>
    <xf numFmtId="0" fontId="23" fillId="2" borderId="20" xfId="1" applyFont="1" applyFill="1" applyBorder="1" applyAlignment="1">
      <alignment horizontal="left"/>
    </xf>
    <xf numFmtId="0" fontId="23" fillId="2" borderId="21" xfId="1" applyFont="1" applyFill="1" applyBorder="1" applyAlignment="1">
      <alignment horizontal="center"/>
    </xf>
    <xf numFmtId="0" fontId="23" fillId="2" borderId="22" xfId="1" applyFont="1" applyFill="1" applyBorder="1" applyAlignment="1">
      <alignment horizontal="left"/>
    </xf>
    <xf numFmtId="0" fontId="23" fillId="2" borderId="23" xfId="1" applyFont="1" applyFill="1" applyBorder="1" applyAlignment="1">
      <alignment horizontal="center"/>
    </xf>
    <xf numFmtId="170" fontId="26" fillId="0" borderId="0" xfId="1" applyNumberFormat="1"/>
    <xf numFmtId="0" fontId="24" fillId="2" borderId="20" xfId="1" applyFont="1" applyFill="1" applyBorder="1"/>
    <xf numFmtId="0" fontId="26" fillId="2" borderId="24" xfId="1" applyFill="1" applyBorder="1"/>
    <xf numFmtId="170" fontId="26" fillId="2" borderId="24" xfId="1" applyNumberFormat="1" applyFill="1" applyBorder="1"/>
    <xf numFmtId="170" fontId="26" fillId="2" borderId="21" xfId="1" applyNumberFormat="1" applyFill="1" applyBorder="1"/>
    <xf numFmtId="0" fontId="24" fillId="2" borderId="25" xfId="1" applyFont="1" applyFill="1" applyBorder="1"/>
    <xf numFmtId="0" fontId="26" fillId="2" borderId="0" xfId="1" applyFill="1" applyBorder="1"/>
    <xf numFmtId="170" fontId="26" fillId="2" borderId="0" xfId="1" applyNumberFormat="1" applyFill="1" applyBorder="1"/>
    <xf numFmtId="170" fontId="26" fillId="2" borderId="26" xfId="1" applyNumberFormat="1" applyFill="1" applyBorder="1"/>
    <xf numFmtId="168" fontId="2" fillId="0" borderId="0" xfId="1" applyNumberFormat="1" applyFont="1"/>
    <xf numFmtId="168" fontId="23" fillId="2" borderId="24" xfId="1" applyNumberFormat="1" applyFont="1" applyFill="1" applyBorder="1"/>
    <xf numFmtId="0" fontId="23" fillId="2" borderId="21" xfId="1" applyFont="1" applyFill="1" applyBorder="1"/>
    <xf numFmtId="168" fontId="23" fillId="2" borderId="0" xfId="1" applyNumberFormat="1" applyFont="1" applyFill="1" applyBorder="1"/>
    <xf numFmtId="0" fontId="23" fillId="2" borderId="26" xfId="1" applyFont="1" applyFill="1" applyBorder="1"/>
    <xf numFmtId="168" fontId="23" fillId="2" borderId="12" xfId="1" applyNumberFormat="1" applyFont="1" applyFill="1" applyBorder="1"/>
    <xf numFmtId="0" fontId="23" fillId="2" borderId="23" xfId="1" applyFont="1" applyFill="1" applyBorder="1"/>
    <xf numFmtId="168" fontId="23" fillId="2" borderId="20" xfId="1" applyNumberFormat="1" applyFont="1" applyFill="1" applyBorder="1"/>
    <xf numFmtId="168" fontId="23" fillId="2" borderId="25" xfId="1" applyNumberFormat="1" applyFont="1" applyFill="1" applyBorder="1"/>
    <xf numFmtId="168" fontId="23" fillId="2" borderId="22" xfId="1" applyNumberFormat="1" applyFont="1" applyFill="1" applyBorder="1"/>
    <xf numFmtId="0" fontId="4" fillId="5" borderId="13" xfId="0" applyFont="1" applyFill="1" applyBorder="1" applyProtection="1"/>
    <xf numFmtId="0" fontId="22" fillId="0" borderId="2" xfId="1" applyFont="1" applyBorder="1" applyAlignment="1">
      <alignment horizontal="center"/>
    </xf>
    <xf numFmtId="0" fontId="12" fillId="0" borderId="0" xfId="0" applyFont="1"/>
    <xf numFmtId="0" fontId="32" fillId="0" borderId="0" xfId="0" applyFont="1" applyAlignment="1">
      <alignment horizontal="center"/>
    </xf>
    <xf numFmtId="0" fontId="33" fillId="0" borderId="0" xfId="0" applyFont="1"/>
    <xf numFmtId="0" fontId="34" fillId="0" borderId="0" xfId="0" applyFont="1" applyAlignment="1">
      <alignment vertical="center"/>
    </xf>
    <xf numFmtId="0" fontId="34" fillId="0" borderId="0" xfId="0" applyFont="1" applyAlignment="1">
      <alignment horizontal="left" vertical="center" indent="1"/>
    </xf>
    <xf numFmtId="0" fontId="35" fillId="0" borderId="0" xfId="0" applyFont="1" applyAlignment="1">
      <alignment horizontal="right" vertical="center" wrapText="1"/>
    </xf>
    <xf numFmtId="0" fontId="35" fillId="0" borderId="24" xfId="0" applyFont="1" applyBorder="1" applyAlignment="1">
      <alignment vertical="center" wrapText="1"/>
    </xf>
    <xf numFmtId="0" fontId="34" fillId="0" borderId="0" xfId="0" applyFont="1" applyAlignment="1">
      <alignment horizontal="center" vertical="center" wrapText="1"/>
    </xf>
    <xf numFmtId="0" fontId="34" fillId="0" borderId="12" xfId="0" applyFont="1" applyBorder="1" applyAlignment="1">
      <alignment horizontal="center" vertical="center" wrapText="1"/>
    </xf>
    <xf numFmtId="0" fontId="34" fillId="0" borderId="0" xfId="0" applyFont="1" applyAlignment="1">
      <alignment horizontal="left" vertical="center" indent="2"/>
    </xf>
    <xf numFmtId="0" fontId="38" fillId="0" borderId="0" xfId="0" applyFont="1" applyAlignment="1">
      <alignment vertical="center" wrapText="1"/>
    </xf>
    <xf numFmtId="0" fontId="43" fillId="0" borderId="0" xfId="0" applyFont="1" applyAlignment="1">
      <alignment vertical="center"/>
    </xf>
    <xf numFmtId="0" fontId="34" fillId="0" borderId="0" xfId="0" applyFont="1" applyAlignment="1">
      <alignment vertical="top" wrapText="1"/>
    </xf>
    <xf numFmtId="0" fontId="0" fillId="0" borderId="0" xfId="0" applyAlignment="1">
      <alignment vertical="top" wrapText="1"/>
    </xf>
    <xf numFmtId="0" fontId="34" fillId="0" borderId="0" xfId="0" quotePrefix="1" applyFont="1" applyAlignment="1">
      <alignment horizontal="right"/>
    </xf>
    <xf numFmtId="0" fontId="34" fillId="0" borderId="0" xfId="0" quotePrefix="1" applyFont="1" applyAlignment="1">
      <alignment horizontal="right" vertical="center" wrapText="1"/>
    </xf>
    <xf numFmtId="0" fontId="34" fillId="0" borderId="0" xfId="0" applyFont="1" applyAlignment="1">
      <alignment horizontal="left" vertical="center"/>
    </xf>
    <xf numFmtId="0" fontId="33" fillId="0" borderId="0" xfId="0" applyFont="1" applyAlignment="1">
      <alignment horizontal="left" vertical="center"/>
    </xf>
    <xf numFmtId="0" fontId="46" fillId="0" borderId="0" xfId="0" applyFont="1" applyAlignment="1">
      <alignment horizontal="left" vertical="center"/>
    </xf>
    <xf numFmtId="0" fontId="45" fillId="0" borderId="0" xfId="0" applyFont="1" applyAlignment="1">
      <alignment horizontal="left" vertical="center"/>
    </xf>
    <xf numFmtId="0" fontId="2" fillId="0" borderId="0" xfId="0" applyFont="1"/>
    <xf numFmtId="0" fontId="24" fillId="13" borderId="5" xfId="0" applyFont="1" applyFill="1" applyBorder="1"/>
    <xf numFmtId="170" fontId="0" fillId="13" borderId="6" xfId="0" applyNumberFormat="1" applyFill="1" applyBorder="1"/>
    <xf numFmtId="0" fontId="0" fillId="13" borderId="6" xfId="0" applyFill="1" applyBorder="1"/>
    <xf numFmtId="0" fontId="0" fillId="13" borderId="7" xfId="0" applyFill="1" applyBorder="1"/>
    <xf numFmtId="0" fontId="2" fillId="0" borderId="2" xfId="0" applyFont="1" applyBorder="1" applyAlignment="1">
      <alignment horizontal="center" vertical="center"/>
    </xf>
    <xf numFmtId="170" fontId="2" fillId="6" borderId="32" xfId="2" applyNumberFormat="1" applyFont="1" applyFill="1" applyBorder="1" applyAlignment="1">
      <alignment horizontal="center"/>
    </xf>
    <xf numFmtId="168" fontId="2" fillId="2" borderId="33" xfId="2" applyNumberFormat="1" applyFont="1" applyFill="1" applyBorder="1" applyAlignment="1">
      <alignment horizontal="center"/>
    </xf>
    <xf numFmtId="0" fontId="2" fillId="6" borderId="32" xfId="2" applyNumberFormat="1" applyFont="1" applyFill="1" applyBorder="1" applyAlignment="1">
      <alignment horizontal="center"/>
    </xf>
    <xf numFmtId="2" fontId="2" fillId="10" borderId="32" xfId="2" applyNumberFormat="1" applyFont="1" applyFill="1" applyBorder="1" applyAlignment="1">
      <alignment horizontal="center"/>
    </xf>
    <xf numFmtId="2" fontId="2" fillId="10" borderId="33" xfId="2" applyNumberFormat="1" applyFont="1" applyFill="1" applyBorder="1" applyAlignment="1">
      <alignment horizontal="center"/>
    </xf>
    <xf numFmtId="0" fontId="2" fillId="0" borderId="37" xfId="2" applyFont="1" applyBorder="1" applyAlignment="1">
      <alignment horizontal="center" vertical="center"/>
    </xf>
    <xf numFmtId="170" fontId="2" fillId="0" borderId="38" xfId="2" applyNumberFormat="1" applyFont="1" applyBorder="1" applyAlignment="1">
      <alignment horizontal="center" vertical="center"/>
    </xf>
    <xf numFmtId="170" fontId="2" fillId="0" borderId="39" xfId="2" applyNumberFormat="1" applyFont="1" applyBorder="1" applyAlignment="1">
      <alignment horizontal="center" vertical="center"/>
    </xf>
    <xf numFmtId="2" fontId="2" fillId="0" borderId="39" xfId="2" applyNumberFormat="1" applyFont="1" applyBorder="1" applyAlignment="1">
      <alignment horizontal="center" vertical="center"/>
    </xf>
    <xf numFmtId="0" fontId="2" fillId="0" borderId="39" xfId="2" applyFont="1" applyBorder="1" applyAlignment="1">
      <alignment horizontal="center" vertical="center"/>
    </xf>
    <xf numFmtId="166" fontId="2" fillId="0" borderId="39" xfId="2" applyNumberFormat="1" applyFont="1" applyBorder="1" applyAlignment="1">
      <alignment horizontal="center" vertical="center"/>
    </xf>
    <xf numFmtId="0" fontId="2" fillId="0" borderId="40" xfId="2" applyFont="1" applyBorder="1" applyAlignment="1">
      <alignment horizontal="center" vertical="center"/>
    </xf>
    <xf numFmtId="0" fontId="0" fillId="0" borderId="0" xfId="0" applyAlignment="1">
      <alignment horizontal="left" vertical="center" wrapText="1"/>
    </xf>
    <xf numFmtId="0" fontId="24" fillId="0" borderId="0" xfId="0" applyFont="1" applyFill="1" applyBorder="1"/>
    <xf numFmtId="170" fontId="0" fillId="0" borderId="0" xfId="0" applyNumberFormat="1" applyFill="1" applyBorder="1"/>
    <xf numFmtId="0" fontId="0" fillId="0" borderId="0" xfId="0" applyFill="1" applyBorder="1"/>
    <xf numFmtId="170" fontId="24" fillId="13" borderId="41" xfId="1" applyNumberFormat="1" applyFont="1" applyFill="1" applyBorder="1"/>
    <xf numFmtId="0" fontId="8" fillId="13" borderId="6" xfId="1" applyFont="1" applyFill="1" applyBorder="1"/>
    <xf numFmtId="0" fontId="26" fillId="13" borderId="6" xfId="1" applyFill="1" applyBorder="1"/>
    <xf numFmtId="0" fontId="26" fillId="13" borderId="7" xfId="1" applyFill="1" applyBorder="1"/>
    <xf numFmtId="0" fontId="23" fillId="13" borderId="5" xfId="1" applyFont="1" applyFill="1" applyBorder="1" applyAlignment="1">
      <alignment horizontal="left"/>
    </xf>
    <xf numFmtId="168" fontId="2" fillId="13" borderId="6" xfId="1" applyNumberFormat="1" applyFont="1" applyFill="1" applyBorder="1"/>
    <xf numFmtId="170" fontId="26" fillId="13" borderId="6" xfId="1" applyNumberFormat="1" applyFill="1" applyBorder="1"/>
    <xf numFmtId="0" fontId="15" fillId="3" borderId="17" xfId="0" applyFont="1" applyFill="1" applyBorder="1" applyAlignment="1">
      <alignment horizontal="center"/>
    </xf>
    <xf numFmtId="0" fontId="15" fillId="3" borderId="19" xfId="0" applyFont="1" applyFill="1" applyBorder="1" applyAlignment="1">
      <alignment horizontal="center"/>
    </xf>
    <xf numFmtId="168" fontId="18" fillId="4" borderId="4" xfId="0" applyNumberFormat="1" applyFont="1" applyFill="1" applyBorder="1" applyAlignment="1">
      <alignment horizontal="center"/>
    </xf>
    <xf numFmtId="0" fontId="2" fillId="0" borderId="12" xfId="0" applyFont="1" applyBorder="1"/>
    <xf numFmtId="0" fontId="26" fillId="0" borderId="0" xfId="1" applyFill="1" applyBorder="1"/>
    <xf numFmtId="0" fontId="24" fillId="13" borderId="20" xfId="1" applyFont="1" applyFill="1" applyBorder="1"/>
    <xf numFmtId="0" fontId="26" fillId="13" borderId="24" xfId="1" applyFill="1" applyBorder="1"/>
    <xf numFmtId="170" fontId="26" fillId="13" borderId="24" xfId="1" applyNumberFormat="1" applyFill="1" applyBorder="1"/>
    <xf numFmtId="170" fontId="26" fillId="13" borderId="21" xfId="1" applyNumberFormat="1" applyFill="1" applyBorder="1"/>
    <xf numFmtId="0" fontId="24" fillId="13" borderId="22" xfId="1" applyFont="1" applyFill="1" applyBorder="1"/>
    <xf numFmtId="0" fontId="26" fillId="13" borderId="12" xfId="1" applyFill="1" applyBorder="1"/>
    <xf numFmtId="170" fontId="26" fillId="13" borderId="12" xfId="1" applyNumberFormat="1" applyFill="1" applyBorder="1"/>
    <xf numFmtId="170" fontId="26" fillId="13" borderId="23" xfId="1" applyNumberFormat="1" applyFill="1" applyBorder="1"/>
    <xf numFmtId="168" fontId="48" fillId="15" borderId="5" xfId="0" applyNumberFormat="1" applyFont="1" applyFill="1" applyBorder="1"/>
    <xf numFmtId="0" fontId="48" fillId="15" borderId="7" xfId="0" applyFont="1" applyFill="1" applyBorder="1"/>
    <xf numFmtId="168" fontId="2" fillId="0" borderId="0" xfId="0" applyNumberFormat="1" applyFont="1" applyAlignment="1" applyProtection="1">
      <alignment horizontal="fill"/>
    </xf>
    <xf numFmtId="168" fontId="12" fillId="0" borderId="0" xfId="0" applyNumberFormat="1" applyFont="1" applyAlignment="1" applyProtection="1">
      <alignment horizontal="fill"/>
    </xf>
    <xf numFmtId="0" fontId="49" fillId="0" borderId="0" xfId="0" applyFont="1"/>
    <xf numFmtId="0" fontId="50" fillId="0" borderId="0" xfId="0" applyFont="1"/>
    <xf numFmtId="0" fontId="51" fillId="0" borderId="0" xfId="0" applyFont="1" applyAlignment="1">
      <alignment horizontal="center" vertical="center"/>
    </xf>
    <xf numFmtId="0" fontId="15" fillId="2" borderId="1" xfId="0" applyFont="1" applyFill="1" applyBorder="1" applyAlignment="1">
      <alignment horizontal="center"/>
    </xf>
    <xf numFmtId="0" fontId="23" fillId="2" borderId="9" xfId="1" applyFont="1" applyFill="1" applyBorder="1"/>
    <xf numFmtId="0" fontId="23" fillId="2" borderId="27" xfId="1" applyFont="1" applyFill="1" applyBorder="1"/>
    <xf numFmtId="0" fontId="23" fillId="2" borderId="10" xfId="1" applyFont="1" applyFill="1" applyBorder="1"/>
    <xf numFmtId="0" fontId="5" fillId="0" borderId="2" xfId="0" applyFont="1" applyFill="1" applyBorder="1" applyAlignment="1">
      <alignment horizontal="center" vertical="center"/>
    </xf>
    <xf numFmtId="0" fontId="2" fillId="0" borderId="0" xfId="0" applyFont="1" applyAlignment="1">
      <alignment horizontal="center" vertical="center"/>
    </xf>
    <xf numFmtId="0" fontId="2" fillId="0" borderId="0" xfId="0" applyNumberFormat="1" applyFont="1" applyFill="1" applyBorder="1" applyAlignment="1">
      <alignment horizontal="center" vertical="center"/>
    </xf>
    <xf numFmtId="0" fontId="54" fillId="0" borderId="0" xfId="0" applyNumberFormat="1" applyFont="1" applyFill="1" applyBorder="1" applyAlignment="1">
      <alignment horizontal="center" vertical="center"/>
    </xf>
    <xf numFmtId="169" fontId="2" fillId="0" borderId="0" xfId="0" applyNumberFormat="1" applyFont="1" applyFill="1" applyAlignment="1">
      <alignment horizontal="center" vertical="center"/>
    </xf>
    <xf numFmtId="1" fontId="2" fillId="5" borderId="2" xfId="1" applyNumberFormat="1" applyFont="1" applyFill="1" applyBorder="1"/>
    <xf numFmtId="0" fontId="49" fillId="18" borderId="2" xfId="0" applyFont="1" applyFill="1" applyBorder="1" applyAlignment="1">
      <alignment horizontal="center"/>
    </xf>
    <xf numFmtId="0" fontId="31" fillId="18" borderId="24" xfId="0" applyFont="1" applyFill="1" applyBorder="1"/>
    <xf numFmtId="0" fontId="0" fillId="18" borderId="24" xfId="0" applyFill="1" applyBorder="1"/>
    <xf numFmtId="0" fontId="0" fillId="18" borderId="21" xfId="0" applyFill="1" applyBorder="1"/>
    <xf numFmtId="0" fontId="31" fillId="18" borderId="12" xfId="0" applyFont="1" applyFill="1" applyBorder="1"/>
    <xf numFmtId="0" fontId="0" fillId="18" borderId="12" xfId="0" applyFill="1" applyBorder="1"/>
    <xf numFmtId="0" fontId="0" fillId="18" borderId="23" xfId="0" applyFill="1" applyBorder="1"/>
    <xf numFmtId="2" fontId="2" fillId="0" borderId="2" xfId="0" applyNumberFormat="1" applyFont="1" applyFill="1" applyBorder="1"/>
    <xf numFmtId="167" fontId="2" fillId="0" borderId="2" xfId="0" applyNumberFormat="1" applyFont="1" applyFill="1" applyBorder="1"/>
    <xf numFmtId="171" fontId="2" fillId="0" borderId="2" xfId="0" applyNumberFormat="1" applyFont="1" applyFill="1" applyBorder="1"/>
    <xf numFmtId="0" fontId="34" fillId="0" borderId="0" xfId="0" applyFont="1"/>
    <xf numFmtId="0" fontId="56" fillId="0" borderId="0" xfId="0" applyFont="1"/>
    <xf numFmtId="168" fontId="4" fillId="0" borderId="12" xfId="0" applyNumberFormat="1" applyFont="1" applyFill="1" applyBorder="1" applyProtection="1"/>
    <xf numFmtId="168" fontId="0" fillId="0" borderId="0" xfId="0" applyNumberFormat="1" applyFill="1"/>
    <xf numFmtId="0" fontId="5" fillId="5" borderId="2" xfId="0" applyFont="1" applyFill="1" applyBorder="1" applyAlignment="1" applyProtection="1">
      <alignment horizontal="center"/>
    </xf>
    <xf numFmtId="168" fontId="57" fillId="0" borderId="0" xfId="0" applyNumberFormat="1" applyFont="1" applyAlignment="1">
      <alignment horizontal="center"/>
    </xf>
    <xf numFmtId="0" fontId="58" fillId="0" borderId="0" xfId="0" applyFont="1" applyAlignment="1">
      <alignment horizontal="left" vertical="center" indent="2"/>
    </xf>
    <xf numFmtId="0" fontId="0" fillId="0" borderId="0" xfId="0" applyAlignment="1">
      <alignment horizontal="left" vertical="top" wrapText="1"/>
    </xf>
    <xf numFmtId="0" fontId="0" fillId="0" borderId="0" xfId="0" applyFill="1"/>
    <xf numFmtId="0" fontId="45" fillId="0" borderId="0" xfId="0" applyFont="1"/>
    <xf numFmtId="0" fontId="62" fillId="0" borderId="0" xfId="0" applyFont="1"/>
    <xf numFmtId="0" fontId="2" fillId="0" borderId="0" xfId="0" applyFont="1" applyFill="1" applyBorder="1"/>
    <xf numFmtId="170" fontId="24" fillId="2" borderId="1" xfId="1" applyNumberFormat="1" applyFont="1" applyFill="1" applyBorder="1" applyAlignment="1">
      <alignment horizontal="center"/>
    </xf>
    <xf numFmtId="0" fontId="24" fillId="2" borderId="12" xfId="1" applyFont="1" applyFill="1" applyBorder="1"/>
    <xf numFmtId="0" fontId="24" fillId="2" borderId="23" xfId="1" applyFont="1" applyFill="1" applyBorder="1"/>
    <xf numFmtId="0" fontId="63" fillId="2" borderId="25" xfId="1" applyFont="1" applyFill="1" applyBorder="1"/>
    <xf numFmtId="0" fontId="63" fillId="2" borderId="22" xfId="1" applyFont="1" applyFill="1" applyBorder="1"/>
    <xf numFmtId="0" fontId="28" fillId="14" borderId="9" xfId="1" applyFont="1" applyFill="1" applyBorder="1" applyAlignment="1">
      <alignment horizontal="center"/>
    </xf>
    <xf numFmtId="0" fontId="28" fillId="14" borderId="10" xfId="1" applyFont="1" applyFill="1" applyBorder="1" applyAlignment="1">
      <alignment horizontal="center"/>
    </xf>
    <xf numFmtId="0" fontId="65" fillId="13" borderId="20" xfId="0" applyFont="1" applyFill="1" applyBorder="1" applyAlignment="1">
      <alignment vertical="center"/>
    </xf>
    <xf numFmtId="168" fontId="48" fillId="13" borderId="24" xfId="0" applyNumberFormat="1" applyFont="1" applyFill="1" applyBorder="1"/>
    <xf numFmtId="0" fontId="48" fillId="13" borderId="24" xfId="0" applyFont="1" applyFill="1" applyBorder="1"/>
    <xf numFmtId="0" fontId="48" fillId="13" borderId="21" xfId="0" applyFont="1" applyFill="1" applyBorder="1"/>
    <xf numFmtId="0" fontId="65" fillId="13" borderId="25" xfId="0" applyFont="1" applyFill="1" applyBorder="1" applyAlignment="1">
      <alignment vertical="center"/>
    </xf>
    <xf numFmtId="168" fontId="48" fillId="13" borderId="0" xfId="0" applyNumberFormat="1" applyFont="1" applyFill="1" applyBorder="1"/>
    <xf numFmtId="0" fontId="48" fillId="13" borderId="0" xfId="0" applyFont="1" applyFill="1" applyBorder="1"/>
    <xf numFmtId="0" fontId="48" fillId="13" borderId="26" xfId="0" applyFont="1" applyFill="1" applyBorder="1"/>
    <xf numFmtId="0" fontId="63" fillId="13" borderId="25" xfId="1" applyFont="1" applyFill="1" applyBorder="1"/>
    <xf numFmtId="168" fontId="4" fillId="13" borderId="0" xfId="0" applyNumberFormat="1" applyFont="1" applyFill="1" applyBorder="1"/>
    <xf numFmtId="0" fontId="4" fillId="13" borderId="0" xfId="0" applyFont="1" applyFill="1" applyBorder="1"/>
    <xf numFmtId="0" fontId="4" fillId="13" borderId="26" xfId="0" applyFont="1" applyFill="1" applyBorder="1"/>
    <xf numFmtId="168" fontId="4" fillId="13" borderId="12" xfId="0" applyNumberFormat="1" applyFont="1" applyFill="1" applyBorder="1"/>
    <xf numFmtId="0" fontId="4" fillId="13" borderId="12" xfId="0" applyFont="1" applyFill="1" applyBorder="1"/>
    <xf numFmtId="0" fontId="4" fillId="13" borderId="23" xfId="0" applyFont="1" applyFill="1" applyBorder="1"/>
    <xf numFmtId="0" fontId="63" fillId="13" borderId="22" xfId="1" applyFont="1" applyFill="1" applyBorder="1"/>
    <xf numFmtId="168" fontId="23" fillId="0" borderId="0" xfId="1" applyNumberFormat="1" applyFont="1" applyFill="1" applyBorder="1"/>
    <xf numFmtId="0" fontId="23" fillId="0" borderId="0" xfId="1" applyFont="1" applyFill="1" applyBorder="1"/>
    <xf numFmtId="168" fontId="48" fillId="0" borderId="0" xfId="1" applyNumberFormat="1" applyFont="1" applyFill="1" applyBorder="1"/>
    <xf numFmtId="0" fontId="55" fillId="18" borderId="42" xfId="0" applyFont="1" applyFill="1" applyBorder="1"/>
    <xf numFmtId="0" fontId="55" fillId="18" borderId="43" xfId="0" applyFont="1" applyFill="1" applyBorder="1"/>
    <xf numFmtId="0" fontId="2" fillId="0" borderId="2" xfId="0" applyNumberFormat="1" applyFont="1" applyFill="1" applyBorder="1" applyAlignment="1">
      <alignment horizontal="center" vertical="center"/>
    </xf>
    <xf numFmtId="169" fontId="2" fillId="0" borderId="2" xfId="0" applyNumberFormat="1" applyFont="1" applyFill="1" applyBorder="1" applyAlignment="1">
      <alignment horizontal="center" vertical="center"/>
    </xf>
    <xf numFmtId="0" fontId="54" fillId="0" borderId="2" xfId="0" applyNumberFormat="1" applyFont="1" applyFill="1" applyBorder="1" applyAlignment="1">
      <alignment horizontal="center" vertical="center"/>
    </xf>
    <xf numFmtId="168" fontId="4" fillId="0" borderId="8" xfId="0" applyNumberFormat="1" applyFont="1" applyBorder="1" applyProtection="1"/>
    <xf numFmtId="168" fontId="4" fillId="4" borderId="13" xfId="0" applyNumberFormat="1" applyFont="1" applyFill="1" applyBorder="1" applyAlignment="1" applyProtection="1">
      <alignment horizontal="center"/>
    </xf>
    <xf numFmtId="168" fontId="5" fillId="2" borderId="2" xfId="0" applyNumberFormat="1" applyFont="1" applyFill="1" applyBorder="1" applyAlignment="1" applyProtection="1">
      <alignment horizontal="center"/>
    </xf>
    <xf numFmtId="168" fontId="5" fillId="0" borderId="2" xfId="0" quotePrefix="1" applyNumberFormat="1" applyFont="1" applyBorder="1" applyAlignment="1" applyProtection="1">
      <alignment horizontal="center"/>
    </xf>
    <xf numFmtId="0" fontId="42" fillId="0" borderId="0" xfId="0" applyFont="1"/>
    <xf numFmtId="0" fontId="69" fillId="0" borderId="0" xfId="0" applyFont="1"/>
    <xf numFmtId="0" fontId="70" fillId="0" borderId="0" xfId="3"/>
    <xf numFmtId="0" fontId="1" fillId="0" borderId="0" xfId="4"/>
    <xf numFmtId="0" fontId="71" fillId="0" borderId="0" xfId="4" applyFont="1" applyAlignment="1">
      <alignment vertical="center"/>
    </xf>
    <xf numFmtId="0" fontId="72" fillId="0" borderId="0" xfId="4" applyFont="1" applyAlignment="1">
      <alignment horizontal="center" vertical="center"/>
    </xf>
    <xf numFmtId="0" fontId="73" fillId="0" borderId="0" xfId="4" applyFont="1" applyAlignment="1">
      <alignment horizontal="center" vertical="center"/>
    </xf>
    <xf numFmtId="0" fontId="73" fillId="0" borderId="0" xfId="4" applyFont="1" applyAlignment="1">
      <alignment vertical="center"/>
    </xf>
    <xf numFmtId="0" fontId="47" fillId="0" borderId="0" xfId="0" applyFont="1" applyAlignment="1">
      <alignment horizontal="left" vertical="center"/>
    </xf>
    <xf numFmtId="0" fontId="76" fillId="0" borderId="0" xfId="0" applyFont="1"/>
    <xf numFmtId="0" fontId="77" fillId="0" borderId="0" xfId="4" applyFont="1"/>
    <xf numFmtId="0" fontId="72" fillId="0" borderId="0" xfId="1" applyFont="1" applyAlignment="1">
      <alignment horizontal="center" vertical="center"/>
    </xf>
    <xf numFmtId="0" fontId="73" fillId="0" borderId="0" xfId="1" applyFont="1" applyAlignment="1">
      <alignment vertical="center"/>
    </xf>
    <xf numFmtId="0" fontId="34" fillId="0" borderId="0" xfId="0" applyFont="1" applyAlignment="1">
      <alignment horizontal="center" vertical="center"/>
    </xf>
    <xf numFmtId="0" fontId="79" fillId="0" borderId="0" xfId="0" applyFont="1" applyAlignment="1">
      <alignment vertical="center"/>
    </xf>
    <xf numFmtId="0" fontId="78" fillId="0" borderId="0" xfId="0" applyFont="1" applyAlignment="1">
      <alignment vertical="center"/>
    </xf>
    <xf numFmtId="0" fontId="80" fillId="0" borderId="0" xfId="4" applyFont="1" applyAlignment="1">
      <alignment horizontal="center" vertical="center"/>
    </xf>
    <xf numFmtId="0" fontId="42" fillId="0" borderId="0" xfId="4" applyFont="1" applyAlignment="1">
      <alignment horizontal="center" vertical="center"/>
    </xf>
    <xf numFmtId="0" fontId="68" fillId="0" borderId="0" xfId="4" applyFont="1" applyAlignment="1">
      <alignment horizontal="center" vertical="center"/>
    </xf>
    <xf numFmtId="0" fontId="81" fillId="0" borderId="0" xfId="0" applyFont="1" applyAlignment="1">
      <alignment horizontal="left" vertical="center" indent="2"/>
    </xf>
    <xf numFmtId="0" fontId="77" fillId="0" borderId="0" xfId="2" applyFont="1" applyAlignment="1">
      <alignment wrapText="1"/>
    </xf>
    <xf numFmtId="0" fontId="77" fillId="0" borderId="0" xfId="2" applyFont="1" applyAlignment="1">
      <alignment horizontal="center" wrapText="1"/>
    </xf>
    <xf numFmtId="0" fontId="34" fillId="0" borderId="0" xfId="0" applyFont="1" applyAlignment="1">
      <alignment vertical="top" wrapText="1"/>
    </xf>
    <xf numFmtId="0" fontId="34" fillId="0" borderId="0" xfId="0" applyFont="1" applyAlignment="1">
      <alignment vertical="center" wrapText="1"/>
    </xf>
    <xf numFmtId="0" fontId="70" fillId="0" borderId="0" xfId="3" applyAlignment="1">
      <alignment vertical="center"/>
    </xf>
    <xf numFmtId="0" fontId="56" fillId="0" borderId="0" xfId="0" applyFont="1" applyAlignment="1">
      <alignment vertical="center"/>
    </xf>
    <xf numFmtId="0" fontId="73" fillId="0" borderId="0" xfId="0" applyFont="1" applyAlignment="1">
      <alignment vertical="center"/>
    </xf>
    <xf numFmtId="0" fontId="77" fillId="0" borderId="0" xfId="2" applyFont="1" applyAlignment="1">
      <alignment horizontal="center" vertical="center" wrapText="1"/>
    </xf>
    <xf numFmtId="0" fontId="58" fillId="0" borderId="0" xfId="0" applyFont="1" applyAlignment="1">
      <alignment horizontal="left" vertical="top" wrapText="1" indent="2"/>
    </xf>
    <xf numFmtId="0" fontId="0" fillId="0" borderId="0" xfId="0" applyAlignment="1">
      <alignment horizontal="left" vertical="top" wrapText="1"/>
    </xf>
    <xf numFmtId="0" fontId="34" fillId="0" borderId="0" xfId="0" applyFont="1" applyAlignment="1">
      <alignment horizontal="left" vertical="top" wrapText="1" indent="2"/>
    </xf>
    <xf numFmtId="0" fontId="43" fillId="0" borderId="0" xfId="0" applyFont="1" applyAlignment="1">
      <alignment horizontal="left" vertical="top" wrapText="1"/>
    </xf>
    <xf numFmtId="0" fontId="34" fillId="0" borderId="0" xfId="0" applyFont="1" applyAlignment="1">
      <alignment vertical="top" wrapText="1"/>
    </xf>
    <xf numFmtId="0" fontId="34" fillId="0" borderId="0" xfId="0" applyFont="1" applyAlignment="1">
      <alignment horizontal="left" vertical="center" wrapText="1"/>
    </xf>
    <xf numFmtId="0" fontId="0" fillId="0" borderId="0" xfId="0" applyAlignment="1">
      <alignment horizontal="left" vertical="center" wrapText="1"/>
    </xf>
    <xf numFmtId="0" fontId="34" fillId="0" borderId="0" xfId="0" quotePrefix="1" applyFont="1" applyAlignment="1">
      <alignment horizontal="right" vertical="center"/>
    </xf>
    <xf numFmtId="0" fontId="34" fillId="0" borderId="0" xfId="0" applyFont="1" applyAlignment="1">
      <alignment horizontal="right" vertical="center"/>
    </xf>
    <xf numFmtId="0" fontId="35" fillId="0" borderId="0" xfId="0" applyFont="1" applyAlignment="1">
      <alignment horizontal="center" vertical="center" wrapText="1"/>
    </xf>
    <xf numFmtId="0" fontId="0" fillId="0" borderId="0" xfId="0" applyAlignment="1">
      <alignment vertical="center" wrapText="1"/>
    </xf>
    <xf numFmtId="0" fontId="34" fillId="0" borderId="0" xfId="0" applyFont="1" applyAlignment="1">
      <alignment vertical="center" wrapText="1"/>
    </xf>
    <xf numFmtId="0" fontId="43" fillId="0" borderId="0" xfId="0" applyFont="1" applyAlignment="1">
      <alignment vertical="top" wrapText="1"/>
    </xf>
    <xf numFmtId="0" fontId="0" fillId="0" borderId="0" xfId="0" applyAlignment="1">
      <alignment vertical="top" wrapText="1"/>
    </xf>
    <xf numFmtId="0" fontId="34" fillId="0" borderId="0" xfId="0" quotePrefix="1" applyFont="1" applyAlignment="1">
      <alignment horizontal="right" vertical="center" wrapText="1"/>
    </xf>
    <xf numFmtId="0" fontId="34" fillId="0" borderId="0" xfId="0" applyFont="1" applyAlignment="1">
      <alignment horizontal="right" vertical="center" wrapText="1"/>
    </xf>
    <xf numFmtId="0" fontId="35" fillId="0" borderId="0" xfId="0" applyFont="1" applyAlignment="1">
      <alignment horizontal="right" vertical="center" wrapText="1"/>
    </xf>
    <xf numFmtId="0" fontId="40" fillId="0" borderId="0" xfId="0" applyFont="1" applyAlignment="1">
      <alignment vertical="center" wrapText="1"/>
    </xf>
    <xf numFmtId="0" fontId="34" fillId="0" borderId="0" xfId="0" quotePrefix="1" applyFont="1" applyAlignment="1">
      <alignment vertical="center" wrapText="1"/>
    </xf>
    <xf numFmtId="0" fontId="40" fillId="0" borderId="0" xfId="0" applyFont="1" applyAlignment="1">
      <alignment horizontal="right" vertical="center" wrapText="1"/>
    </xf>
    <xf numFmtId="0" fontId="82" fillId="0" borderId="0" xfId="0" applyFont="1" applyAlignment="1">
      <alignment vertical="top" wrapText="1"/>
    </xf>
    <xf numFmtId="0" fontId="5" fillId="0" borderId="0" xfId="0" applyFont="1" applyAlignment="1">
      <alignment horizontal="center" vertical="center" wrapText="1"/>
    </xf>
    <xf numFmtId="0" fontId="7" fillId="0" borderId="0" xfId="0" applyFont="1" applyAlignment="1">
      <alignment horizontal="center" vertical="center" wrapText="1"/>
    </xf>
    <xf numFmtId="0" fontId="5" fillId="16" borderId="2" xfId="0" applyFont="1" applyFill="1" applyBorder="1" applyAlignment="1">
      <alignment horizontal="center" vertical="center" wrapText="1"/>
    </xf>
    <xf numFmtId="0" fontId="52" fillId="17" borderId="20" xfId="0" applyFont="1" applyFill="1" applyBorder="1" applyAlignment="1">
      <alignment vertical="top" wrapText="1"/>
    </xf>
    <xf numFmtId="0" fontId="52" fillId="17" borderId="21" xfId="0" applyFont="1" applyFill="1" applyBorder="1" applyAlignment="1">
      <alignment vertical="top" wrapText="1"/>
    </xf>
    <xf numFmtId="0" fontId="52" fillId="17" borderId="25" xfId="0" applyFont="1" applyFill="1" applyBorder="1" applyAlignment="1">
      <alignment vertical="top" wrapText="1"/>
    </xf>
    <xf numFmtId="0" fontId="52" fillId="17" borderId="26" xfId="0" applyFont="1" applyFill="1" applyBorder="1" applyAlignment="1">
      <alignment vertical="top" wrapText="1"/>
    </xf>
    <xf numFmtId="0" fontId="0" fillId="17" borderId="22" xfId="0" applyFill="1" applyBorder="1" applyAlignment="1">
      <alignment vertical="top" wrapText="1"/>
    </xf>
    <xf numFmtId="0" fontId="0" fillId="17" borderId="23" xfId="0" applyFill="1" applyBorder="1" applyAlignment="1">
      <alignment vertical="top" wrapText="1"/>
    </xf>
    <xf numFmtId="0" fontId="30" fillId="14" borderId="20" xfId="1" applyFont="1" applyFill="1" applyBorder="1" applyAlignment="1">
      <alignment horizontal="center" vertical="center"/>
    </xf>
    <xf numFmtId="0" fontId="30" fillId="14" borderId="24" xfId="0" applyFont="1" applyFill="1" applyBorder="1" applyAlignment="1">
      <alignment horizontal="center" vertical="center"/>
    </xf>
    <xf numFmtId="0" fontId="30" fillId="14" borderId="21" xfId="0" applyFont="1" applyFill="1" applyBorder="1" applyAlignment="1">
      <alignment horizontal="center" vertical="center"/>
    </xf>
    <xf numFmtId="0" fontId="30" fillId="14" borderId="5" xfId="1" applyFont="1" applyFill="1" applyBorder="1" applyAlignment="1">
      <alignment horizontal="center" vertical="center"/>
    </xf>
    <xf numFmtId="0" fontId="30" fillId="14" borderId="6" xfId="0" applyFont="1" applyFill="1" applyBorder="1" applyAlignment="1">
      <alignment horizontal="center" vertical="center"/>
    </xf>
    <xf numFmtId="0" fontId="30" fillId="14" borderId="7" xfId="0" applyFont="1" applyFill="1" applyBorder="1" applyAlignment="1">
      <alignment horizontal="center" vertical="center"/>
    </xf>
    <xf numFmtId="0" fontId="21" fillId="0" borderId="0" xfId="0" applyFont="1" applyAlignment="1">
      <alignment horizontal="center" vertical="center" wrapText="1"/>
    </xf>
    <xf numFmtId="0" fontId="2" fillId="3" borderId="20" xfId="2" applyFont="1" applyFill="1" applyBorder="1" applyAlignment="1">
      <alignment horizontal="center" vertical="top" wrapText="1"/>
    </xf>
    <xf numFmtId="0" fontId="3" fillId="0" borderId="25" xfId="2" applyBorder="1" applyAlignment="1">
      <alignment horizontal="center" vertical="top" wrapText="1"/>
    </xf>
    <xf numFmtId="0" fontId="3" fillId="0" borderId="28" xfId="2" applyBorder="1" applyAlignment="1">
      <alignment horizontal="center" vertical="top" wrapText="1"/>
    </xf>
    <xf numFmtId="168" fontId="2" fillId="4" borderId="24" xfId="2" applyNumberFormat="1" applyFont="1" applyFill="1" applyBorder="1" applyAlignment="1">
      <alignment horizontal="center" vertical="top"/>
    </xf>
    <xf numFmtId="168" fontId="9" fillId="0" borderId="18" xfId="1" applyNumberFormat="1" applyFont="1" applyBorder="1" applyAlignment="1">
      <alignment horizontal="center" vertical="center" wrapText="1"/>
    </xf>
    <xf numFmtId="0" fontId="23" fillId="0" borderId="30" xfId="0" applyFont="1" applyBorder="1" applyAlignment="1">
      <alignment horizontal="center" vertical="center" wrapText="1"/>
    </xf>
    <xf numFmtId="0" fontId="25" fillId="0" borderId="0" xfId="0" applyFont="1" applyAlignment="1">
      <alignment horizontal="center" vertical="center" wrapText="1"/>
    </xf>
    <xf numFmtId="0" fontId="4" fillId="6" borderId="5" xfId="0" applyFont="1" applyFill="1" applyBorder="1" applyAlignment="1" applyProtection="1">
      <alignment horizontal="center" vertical="center"/>
    </xf>
    <xf numFmtId="0" fontId="4" fillId="6" borderId="6" xfId="0" applyFont="1" applyFill="1" applyBorder="1" applyAlignment="1" applyProtection="1">
      <alignment horizontal="center" vertical="center"/>
    </xf>
    <xf numFmtId="0" fontId="4" fillId="6" borderId="7" xfId="0" applyFont="1" applyFill="1" applyBorder="1" applyAlignment="1" applyProtection="1">
      <alignment horizontal="center" vertical="center"/>
    </xf>
    <xf numFmtId="0" fontId="4" fillId="0" borderId="0" xfId="0" applyFont="1" applyAlignment="1">
      <alignment horizontal="center" vertical="center" wrapText="1"/>
    </xf>
    <xf numFmtId="0" fontId="2" fillId="11" borderId="34" xfId="2" applyFont="1" applyFill="1" applyBorder="1" applyAlignment="1">
      <alignment horizontal="center" vertical="top" wrapText="1"/>
    </xf>
    <xf numFmtId="0" fontId="26" fillId="11" borderId="35" xfId="1" applyFill="1" applyBorder="1" applyAlignment="1">
      <alignment horizontal="center" vertical="top" wrapText="1"/>
    </xf>
    <xf numFmtId="0" fontId="26" fillId="11" borderId="36" xfId="1" applyFill="1" applyBorder="1" applyAlignment="1">
      <alignment horizontal="center" vertical="top" wrapText="1"/>
    </xf>
    <xf numFmtId="168" fontId="2" fillId="4" borderId="29" xfId="2" applyNumberFormat="1" applyFont="1" applyFill="1" applyBorder="1" applyAlignment="1">
      <alignment horizontal="center" vertical="center"/>
    </xf>
    <xf numFmtId="168" fontId="2" fillId="4" borderId="0" xfId="2" applyNumberFormat="1" applyFont="1" applyFill="1" applyBorder="1" applyAlignment="1">
      <alignment horizontal="center" vertical="center"/>
    </xf>
    <xf numFmtId="168" fontId="2" fillId="4" borderId="18" xfId="2" applyNumberFormat="1" applyFont="1" applyFill="1" applyBorder="1" applyAlignment="1">
      <alignment horizontal="center" vertical="center"/>
    </xf>
    <xf numFmtId="0" fontId="0" fillId="0" borderId="16" xfId="0" applyBorder="1" applyAlignment="1">
      <alignment horizontal="center" vertical="center"/>
    </xf>
    <xf numFmtId="0" fontId="0" fillId="0" borderId="31" xfId="0" applyBorder="1" applyAlignment="1">
      <alignment horizontal="center" vertical="center"/>
    </xf>
    <xf numFmtId="0" fontId="0" fillId="0" borderId="19" xfId="0" applyBorder="1" applyAlignment="1">
      <alignment horizontal="center" vertical="center"/>
    </xf>
    <xf numFmtId="0" fontId="2" fillId="4" borderId="32" xfId="2" applyFont="1" applyFill="1" applyBorder="1" applyAlignment="1">
      <alignment horizontal="center" vertical="top" wrapText="1"/>
    </xf>
    <xf numFmtId="0" fontId="26" fillId="4" borderId="14" xfId="1" applyFill="1" applyBorder="1" applyAlignment="1">
      <alignment horizontal="center" vertical="top" wrapText="1"/>
    </xf>
    <xf numFmtId="0" fontId="26" fillId="4" borderId="4" xfId="1" applyFill="1" applyBorder="1" applyAlignment="1">
      <alignment horizontal="center" vertical="top" wrapText="1"/>
    </xf>
    <xf numFmtId="0" fontId="5" fillId="0" borderId="20" xfId="0" applyFont="1" applyBorder="1" applyAlignment="1">
      <alignment horizontal="center" vertical="center" wrapText="1"/>
    </xf>
    <xf numFmtId="0" fontId="5" fillId="0" borderId="24" xfId="0" applyFont="1" applyBorder="1" applyAlignment="1">
      <alignment horizontal="center"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168" fontId="22" fillId="0" borderId="4" xfId="1" applyNumberFormat="1" applyFont="1" applyBorder="1" applyAlignment="1">
      <alignment horizontal="center" vertical="center" wrapText="1"/>
    </xf>
    <xf numFmtId="168" fontId="2" fillId="0" borderId="4" xfId="1" applyNumberFormat="1" applyFont="1" applyBorder="1" applyAlignment="1">
      <alignment horizontal="center" vertical="center" wrapText="1"/>
    </xf>
    <xf numFmtId="168" fontId="2" fillId="0" borderId="2" xfId="1" applyNumberFormat="1" applyFont="1" applyBorder="1" applyAlignment="1">
      <alignment horizontal="center" vertical="center" wrapText="1"/>
    </xf>
    <xf numFmtId="168" fontId="2" fillId="0" borderId="3" xfId="1" applyNumberFormat="1" applyFont="1" applyBorder="1" applyAlignment="1">
      <alignment horizontal="center" vertical="center" wrapText="1"/>
    </xf>
    <xf numFmtId="0" fontId="5" fillId="12" borderId="20" xfId="0" applyFont="1" applyFill="1" applyBorder="1" applyAlignment="1">
      <alignment horizontal="center" vertical="center" wrapText="1"/>
    </xf>
    <xf numFmtId="0" fontId="0" fillId="12" borderId="21" xfId="0" applyFill="1" applyBorder="1" applyAlignment="1">
      <alignment horizontal="center" vertical="center" wrapText="1"/>
    </xf>
    <xf numFmtId="0" fontId="5" fillId="12" borderId="22" xfId="0" applyFont="1" applyFill="1" applyBorder="1" applyAlignment="1">
      <alignment horizontal="center" vertical="center" wrapText="1"/>
    </xf>
    <xf numFmtId="0" fontId="0" fillId="12" borderId="23" xfId="0" applyFill="1" applyBorder="1" applyAlignment="1">
      <alignment horizontal="center" vertical="center" wrapText="1"/>
    </xf>
  </cellXfs>
  <cellStyles count="6">
    <cellStyle name="Hyperlink" xfId="3" builtinId="8"/>
    <cellStyle name="Normal" xfId="0" builtinId="0"/>
    <cellStyle name="Normal 2" xfId="1" xr:uid="{00000000-0005-0000-0000-000001000000}"/>
    <cellStyle name="Normal 2 2" xfId="2" xr:uid="{00000000-0005-0000-0000-000002000000}"/>
    <cellStyle name="Normal 2 3" xfId="4" xr:uid="{F3BFD52A-ECCC-49CD-964B-0FE36CDE4F15}"/>
    <cellStyle name="Normal 3" xfId="5" xr:uid="{1396E40E-D8C7-4017-B36B-9A66714718D4}"/>
  </cellStyles>
  <dxfs count="0"/>
  <tableStyles count="0" defaultTableStyle="TableStyleMedium9" defaultPivotStyle="PivotStyleLight16"/>
  <colors>
    <mruColors>
      <color rgb="FF0000CC"/>
      <color rgb="FFFF66FF"/>
      <color rgb="FFFFC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387791741472172"/>
          <c:y val="4.861127594426793E-2"/>
          <c:w val="0.83662477558348292"/>
          <c:h val="0.73264137316003808"/>
        </c:manualLayout>
      </c:layout>
      <c:scatterChart>
        <c:scatterStyle val="lineMarker"/>
        <c:varyColors val="0"/>
        <c:ser>
          <c:idx val="0"/>
          <c:order val="0"/>
          <c:tx>
            <c:strRef>
              <c:f>'CLEAN-PDLPRECIS_worksheet'!$V$79</c:f>
              <c:strCache>
                <c:ptCount val="1"/>
                <c:pt idx="0">
                  <c:v>Precision (%)</c:v>
                </c:pt>
              </c:strCache>
            </c:strRef>
          </c:tx>
          <c:spPr>
            <a:ln w="28575">
              <a:noFill/>
            </a:ln>
          </c:spPr>
          <c:trendline>
            <c:trendlineType val="movingAvg"/>
            <c:period val="2"/>
            <c:dispRSqr val="0"/>
            <c:dispEq val="0"/>
          </c:trendline>
          <c:xVal>
            <c:numRef>
              <c:f>'CLEAN-PDLPRECIS_worksheet'!$U$80:$U$133</c:f>
              <c:numCache>
                <c:formatCode>0.0000</c:formatCode>
                <c:ptCount val="54"/>
                <c:pt idx="0" formatCode="0.00000">
                  <c:v>0</c:v>
                </c:pt>
                <c:pt idx="1">
                  <c:v>2.0000000000000001E-4</c:v>
                </c:pt>
                <c:pt idx="2">
                  <c:v>5.0000000000000001E-4</c:v>
                </c:pt>
                <c:pt idx="3" formatCode="0.000">
                  <c:v>1E-3</c:v>
                </c:pt>
                <c:pt idx="4" formatCode="0.00">
                  <c:v>0.02</c:v>
                </c:pt>
                <c:pt idx="5" formatCode="0.00">
                  <c:v>0.03</c:v>
                </c:pt>
                <c:pt idx="6" formatCode="0.00">
                  <c:v>0.04</c:v>
                </c:pt>
                <c:pt idx="7" formatCode="0.00">
                  <c:v>0.5</c:v>
                </c:pt>
                <c:pt idx="8" formatCode="0.00">
                  <c:v>0.1</c:v>
                </c:pt>
                <c:pt idx="9" formatCode="0.00">
                  <c:v>0.15</c:v>
                </c:pt>
                <c:pt idx="10" formatCode="0.00">
                  <c:v>0.2</c:v>
                </c:pt>
                <c:pt idx="11" formatCode="0.00">
                  <c:v>0.25</c:v>
                </c:pt>
                <c:pt idx="12" formatCode="0.00">
                  <c:v>0.3</c:v>
                </c:pt>
                <c:pt idx="13" formatCode="0.00">
                  <c:v>0.35</c:v>
                </c:pt>
                <c:pt idx="14" formatCode="0.00">
                  <c:v>0.4</c:v>
                </c:pt>
                <c:pt idx="15" formatCode="0.00">
                  <c:v>0.45</c:v>
                </c:pt>
                <c:pt idx="16" formatCode="General">
                  <c:v>0.5</c:v>
                </c:pt>
                <c:pt idx="17" formatCode="General">
                  <c:v>0.6</c:v>
                </c:pt>
                <c:pt idx="18" formatCode="General">
                  <c:v>0.7</c:v>
                </c:pt>
                <c:pt idx="19" formatCode="General">
                  <c:v>0.8</c:v>
                </c:pt>
                <c:pt idx="20" formatCode="General">
                  <c:v>1</c:v>
                </c:pt>
                <c:pt idx="21" formatCode="General">
                  <c:v>1.2</c:v>
                </c:pt>
                <c:pt idx="22" formatCode="General">
                  <c:v>1.5</c:v>
                </c:pt>
                <c:pt idx="23" formatCode="General">
                  <c:v>2</c:v>
                </c:pt>
                <c:pt idx="24" formatCode="General">
                  <c:v>2.5</c:v>
                </c:pt>
                <c:pt idx="25" formatCode="General">
                  <c:v>3</c:v>
                </c:pt>
                <c:pt idx="26" formatCode="General">
                  <c:v>5</c:v>
                </c:pt>
                <c:pt idx="27" formatCode="General">
                  <c:v>10</c:v>
                </c:pt>
                <c:pt idx="28" formatCode="General">
                  <c:v>15</c:v>
                </c:pt>
                <c:pt idx="29" formatCode="General">
                  <c:v>20</c:v>
                </c:pt>
                <c:pt idx="30" formatCode="General">
                  <c:v>25</c:v>
                </c:pt>
                <c:pt idx="31" formatCode="General">
                  <c:v>30</c:v>
                </c:pt>
                <c:pt idx="32" formatCode="General">
                  <c:v>35</c:v>
                </c:pt>
                <c:pt idx="33" formatCode="General">
                  <c:v>40</c:v>
                </c:pt>
                <c:pt idx="34" formatCode="General">
                  <c:v>45</c:v>
                </c:pt>
                <c:pt idx="35" formatCode="General">
                  <c:v>50</c:v>
                </c:pt>
                <c:pt idx="36" formatCode="General">
                  <c:v>100</c:v>
                </c:pt>
                <c:pt idx="37" formatCode="General">
                  <c:v>250</c:v>
                </c:pt>
                <c:pt idx="38" formatCode="General">
                  <c:v>500</c:v>
                </c:pt>
                <c:pt idx="39" formatCode="General">
                  <c:v>1000</c:v>
                </c:pt>
                <c:pt idx="40" formatCode="General">
                  <c:v>2000</c:v>
                </c:pt>
                <c:pt idx="41" formatCode="General">
                  <c:v>3000</c:v>
                </c:pt>
                <c:pt idx="42" formatCode="General">
                  <c:v>4000</c:v>
                </c:pt>
                <c:pt idx="43" formatCode="General">
                  <c:v>5000</c:v>
                </c:pt>
                <c:pt idx="44" formatCode="General">
                  <c:v>10000</c:v>
                </c:pt>
                <c:pt idx="45" formatCode="General">
                  <c:v>20000</c:v>
                </c:pt>
                <c:pt idx="46" formatCode="General">
                  <c:v>50000</c:v>
                </c:pt>
                <c:pt idx="47" formatCode="General">
                  <c:v>100000</c:v>
                </c:pt>
              </c:numCache>
            </c:numRef>
          </c:xVal>
          <c:yVal>
            <c:numRef>
              <c:f>'CLEAN-PDLPRECIS_worksheet'!$V$80:$V$133</c:f>
              <c:numCache>
                <c:formatCode>0.0000000000</c:formatCode>
                <c:ptCount val="5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numCache>
            </c:numRef>
          </c:yVal>
          <c:smooth val="0"/>
          <c:extLst>
            <c:ext xmlns:c16="http://schemas.microsoft.com/office/drawing/2014/chart" uri="{C3380CC4-5D6E-409C-BE32-E72D297353CC}">
              <c16:uniqueId val="{00000001-89D6-4F7B-A607-5AC5B2E6794C}"/>
            </c:ext>
          </c:extLst>
        </c:ser>
        <c:dLbls>
          <c:showLegendKey val="0"/>
          <c:showVal val="0"/>
          <c:showCatName val="0"/>
          <c:showSerName val="0"/>
          <c:showPercent val="0"/>
          <c:showBubbleSize val="0"/>
        </c:dLbls>
        <c:axId val="1570462176"/>
        <c:axId val="1"/>
      </c:scatterChart>
      <c:valAx>
        <c:axId val="1570462176"/>
        <c:scaling>
          <c:orientation val="minMax"/>
          <c:max val="50"/>
          <c:min val="0"/>
        </c:scaling>
        <c:delete val="0"/>
        <c:axPos val="b"/>
        <c:majorGridlines/>
        <c:minorGridlines/>
        <c:title>
          <c:tx>
            <c:rich>
              <a:bodyPr/>
              <a:lstStyle/>
              <a:p>
                <a:pPr>
                  <a:defRPr sz="1000" b="1" i="0" u="none" strike="noStrike" baseline="0">
                    <a:solidFill>
                      <a:srgbClr val="000000"/>
                    </a:solidFill>
                    <a:latin typeface="Calibri"/>
                    <a:ea typeface="Calibri"/>
                    <a:cs typeface="Calibri"/>
                  </a:defRPr>
                </a:pPr>
                <a:r>
                  <a:rPr lang="en-GB"/>
                  <a:t>Xx (mg/kg)</a:t>
                </a:r>
              </a:p>
            </c:rich>
          </c:tx>
          <c:overlay val="0"/>
          <c:spPr>
            <a:noFill/>
            <a:ln w="25400">
              <a:noFill/>
            </a:ln>
          </c:spPr>
        </c:title>
        <c:numFmt formatCode="0"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
        <c:crosses val="autoZero"/>
        <c:crossBetween val="midCat"/>
        <c:majorUnit val="10"/>
        <c:minorUnit val="2"/>
      </c:valAx>
      <c:valAx>
        <c:axId val="1"/>
        <c:scaling>
          <c:orientation val="minMax"/>
          <c:max val="100"/>
          <c:min val="0"/>
        </c:scaling>
        <c:delete val="0"/>
        <c:axPos val="l"/>
        <c:majorGridlines/>
        <c:minorGridlines/>
        <c:title>
          <c:tx>
            <c:rich>
              <a:bodyPr/>
              <a:lstStyle/>
              <a:p>
                <a:pPr>
                  <a:defRPr/>
                </a:pPr>
                <a:r>
                  <a:rPr lang="en-US"/>
                  <a:t>Precision (%)</a:t>
                </a:r>
              </a:p>
            </c:rich>
          </c:tx>
          <c:overlay val="0"/>
          <c:spPr>
            <a:noFill/>
            <a:ln w="25400">
              <a:noFill/>
            </a:ln>
          </c:spPr>
        </c:title>
        <c:numFmt formatCode="0" sourceLinked="0"/>
        <c:majorTickMark val="out"/>
        <c:minorTickMark val="none"/>
        <c:tickLblPos val="nextTo"/>
        <c:crossAx val="1570462176"/>
        <c:crosses val="autoZero"/>
        <c:crossBetween val="midCat"/>
        <c:majorUnit val="20"/>
        <c:minorUnit val="5"/>
      </c:valAx>
    </c:plotArea>
    <c:plotVisOnly val="1"/>
    <c:dispBlanksAs val="gap"/>
    <c:showDLblsOverMax val="0"/>
  </c:chart>
  <c:printSettings>
    <c:headerFooter/>
    <c:pageMargins b="0.75000000000000044" l="0.7000000000000004" r="0.7000000000000004" t="0.75000000000000044" header="0.30000000000000021" footer="0.30000000000000021"/>
    <c:pageSetup orientation="portrait"/>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gif"/><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5.emf"/><Relationship Id="rId1" Type="http://schemas.openxmlformats.org/officeDocument/2006/relationships/image" Target="../media/image4.emf"/></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2</xdr:col>
      <xdr:colOff>19050</xdr:colOff>
      <xdr:row>0</xdr:row>
      <xdr:rowOff>114299</xdr:rowOff>
    </xdr:from>
    <xdr:to>
      <xdr:col>4</xdr:col>
      <xdr:colOff>578069</xdr:colOff>
      <xdr:row>6</xdr:row>
      <xdr:rowOff>3674</xdr:rowOff>
    </xdr:to>
    <xdr:pic>
      <xdr:nvPicPr>
        <xdr:cNvPr id="2" name="Picture 4">
          <a:extLst>
            <a:ext uri="{FF2B5EF4-FFF2-40B4-BE49-F238E27FC236}">
              <a16:creationId xmlns:a16="http://schemas.microsoft.com/office/drawing/2014/main" id="{28221944-73C7-4A0A-B61C-12ED4F8F890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90650" y="114299"/>
          <a:ext cx="1930619" cy="108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308552</xdr:colOff>
      <xdr:row>0</xdr:row>
      <xdr:rowOff>123824</xdr:rowOff>
    </xdr:from>
    <xdr:to>
      <xdr:col>12</xdr:col>
      <xdr:colOff>573315</xdr:colOff>
      <xdr:row>6</xdr:row>
      <xdr:rowOff>13199</xdr:rowOff>
    </xdr:to>
    <xdr:pic>
      <xdr:nvPicPr>
        <xdr:cNvPr id="3" name="Picture 6">
          <a:extLst>
            <a:ext uri="{FF2B5EF4-FFF2-40B4-BE49-F238E27FC236}">
              <a16:creationId xmlns:a16="http://schemas.microsoft.com/office/drawing/2014/main" id="{765C42DE-6560-4E34-A434-15C46F456103}"/>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bwMode="auto">
        <a:xfrm>
          <a:off x="7166552" y="123824"/>
          <a:ext cx="1636363" cy="108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39</xdr:row>
      <xdr:rowOff>0</xdr:rowOff>
    </xdr:from>
    <xdr:to>
      <xdr:col>3</xdr:col>
      <xdr:colOff>533400</xdr:colOff>
      <xdr:row>44</xdr:row>
      <xdr:rowOff>114300</xdr:rowOff>
    </xdr:to>
    <xdr:pic>
      <xdr:nvPicPr>
        <xdr:cNvPr id="4" name="Picture 34" descr="Background pattern&#10;&#10;Description automatically generated with low confidence">
          <a:extLst>
            <a:ext uri="{FF2B5EF4-FFF2-40B4-BE49-F238E27FC236}">
              <a16:creationId xmlns:a16="http://schemas.microsoft.com/office/drawing/2014/main" id="{9FCF439E-0BEE-4697-921D-C9FC926833F8}"/>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219200" y="8067675"/>
          <a:ext cx="1143000" cy="10763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21</xdr:col>
      <xdr:colOff>438150</xdr:colOff>
      <xdr:row>34</xdr:row>
      <xdr:rowOff>104776</xdr:rowOff>
    </xdr:from>
    <xdr:to>
      <xdr:col>30</xdr:col>
      <xdr:colOff>409574</xdr:colOff>
      <xdr:row>63</xdr:row>
      <xdr:rowOff>161925</xdr:rowOff>
    </xdr:to>
    <xdr:pic>
      <xdr:nvPicPr>
        <xdr:cNvPr id="3" name="Picture 2">
          <a:extLst>
            <a:ext uri="{FF2B5EF4-FFF2-40B4-BE49-F238E27FC236}">
              <a16:creationId xmlns:a16="http://schemas.microsoft.com/office/drawing/2014/main" id="{F757702E-85DD-4CDB-9DBF-5F135425359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752" b="-825"/>
        <a:stretch/>
      </xdr:blipFill>
      <xdr:spPr>
        <a:xfrm>
          <a:off x="15716250" y="6257926"/>
          <a:ext cx="6143624" cy="5495924"/>
        </a:xfrm>
        <a:prstGeom prst="rect">
          <a:avLst/>
        </a:prstGeom>
      </xdr:spPr>
    </xdr:pic>
    <xdr:clientData/>
  </xdr:twoCellAnchor>
  <xdr:twoCellAnchor editAs="oneCell">
    <xdr:from>
      <xdr:col>22</xdr:col>
      <xdr:colOff>19050</xdr:colOff>
      <xdr:row>66</xdr:row>
      <xdr:rowOff>123825</xdr:rowOff>
    </xdr:from>
    <xdr:to>
      <xdr:col>29</xdr:col>
      <xdr:colOff>552450</xdr:colOff>
      <xdr:row>97</xdr:row>
      <xdr:rowOff>104776</xdr:rowOff>
    </xdr:to>
    <xdr:pic>
      <xdr:nvPicPr>
        <xdr:cNvPr id="5" name="Picture 4">
          <a:extLst>
            <a:ext uri="{FF2B5EF4-FFF2-40B4-BE49-F238E27FC236}">
              <a16:creationId xmlns:a16="http://schemas.microsoft.com/office/drawing/2014/main" id="{FE6B3DF0-D347-4152-9EA6-001EB9426A0F}"/>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20832" t="4027" r="20839" b="14454"/>
        <a:stretch/>
      </xdr:blipFill>
      <xdr:spPr>
        <a:xfrm>
          <a:off x="15982950" y="12382500"/>
          <a:ext cx="5334000" cy="559117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22</xdr:col>
      <xdr:colOff>228600</xdr:colOff>
      <xdr:row>78</xdr:row>
      <xdr:rowOff>9525</xdr:rowOff>
    </xdr:from>
    <xdr:to>
      <xdr:col>28</xdr:col>
      <xdr:colOff>400050</xdr:colOff>
      <xdr:row>94</xdr:row>
      <xdr:rowOff>76200</xdr:rowOff>
    </xdr:to>
    <xdr:graphicFrame macro="">
      <xdr:nvGraphicFramePr>
        <xdr:cNvPr id="2" name="Chart 1">
          <a:extLst>
            <a:ext uri="{FF2B5EF4-FFF2-40B4-BE49-F238E27FC236}">
              <a16:creationId xmlns:a16="http://schemas.microsoft.com/office/drawing/2014/main" id="{D5499F44-4F31-48D9-9501-67B24A924BC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30</xdr:col>
      <xdr:colOff>523875</xdr:colOff>
      <xdr:row>76</xdr:row>
      <xdr:rowOff>104775</xdr:rowOff>
    </xdr:from>
    <xdr:to>
      <xdr:col>30</xdr:col>
      <xdr:colOff>600075</xdr:colOff>
      <xdr:row>77</xdr:row>
      <xdr:rowOff>123825</xdr:rowOff>
    </xdr:to>
    <xdr:sp macro="" textlink="">
      <xdr:nvSpPr>
        <xdr:cNvPr id="3" name="Text Box 53">
          <a:extLst>
            <a:ext uri="{FF2B5EF4-FFF2-40B4-BE49-F238E27FC236}">
              <a16:creationId xmlns:a16="http://schemas.microsoft.com/office/drawing/2014/main" id="{E7324551-3073-4DE7-8CC0-2154CFF55A54}"/>
            </a:ext>
          </a:extLst>
        </xdr:cNvPr>
        <xdr:cNvSpPr txBox="1">
          <a:spLocks noChangeArrowheads="1"/>
        </xdr:cNvSpPr>
      </xdr:nvSpPr>
      <xdr:spPr bwMode="auto">
        <a:xfrm>
          <a:off x="28613100" y="13277850"/>
          <a:ext cx="762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31</xdr:col>
      <xdr:colOff>66675</xdr:colOff>
      <xdr:row>79</xdr:row>
      <xdr:rowOff>28575</xdr:rowOff>
    </xdr:from>
    <xdr:to>
      <xdr:col>31</xdr:col>
      <xdr:colOff>142875</xdr:colOff>
      <xdr:row>80</xdr:row>
      <xdr:rowOff>57150</xdr:rowOff>
    </xdr:to>
    <xdr:sp macro="" textlink="">
      <xdr:nvSpPr>
        <xdr:cNvPr id="4" name="Text Box 55">
          <a:extLst>
            <a:ext uri="{FF2B5EF4-FFF2-40B4-BE49-F238E27FC236}">
              <a16:creationId xmlns:a16="http://schemas.microsoft.com/office/drawing/2014/main" id="{A8AF3D0E-A57A-40EB-B5E9-BCA1950BF955}"/>
            </a:ext>
          </a:extLst>
        </xdr:cNvPr>
        <xdr:cNvSpPr txBox="1">
          <a:spLocks noChangeArrowheads="1"/>
        </xdr:cNvSpPr>
      </xdr:nvSpPr>
      <xdr:spPr bwMode="auto">
        <a:xfrm>
          <a:off x="28889325" y="13706475"/>
          <a:ext cx="762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31</xdr:col>
      <xdr:colOff>114300</xdr:colOff>
      <xdr:row>79</xdr:row>
      <xdr:rowOff>19050</xdr:rowOff>
    </xdr:from>
    <xdr:to>
      <xdr:col>31</xdr:col>
      <xdr:colOff>190500</xdr:colOff>
      <xdr:row>80</xdr:row>
      <xdr:rowOff>47625</xdr:rowOff>
    </xdr:to>
    <xdr:sp macro="" textlink="">
      <xdr:nvSpPr>
        <xdr:cNvPr id="5" name="Text Box 56">
          <a:extLst>
            <a:ext uri="{FF2B5EF4-FFF2-40B4-BE49-F238E27FC236}">
              <a16:creationId xmlns:a16="http://schemas.microsoft.com/office/drawing/2014/main" id="{10B691E8-E1FE-4125-96F0-179C6EE493D0}"/>
            </a:ext>
          </a:extLst>
        </xdr:cNvPr>
        <xdr:cNvSpPr txBox="1">
          <a:spLocks noChangeArrowheads="1"/>
        </xdr:cNvSpPr>
      </xdr:nvSpPr>
      <xdr:spPr bwMode="auto">
        <a:xfrm>
          <a:off x="28936950" y="13696950"/>
          <a:ext cx="762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30</xdr:col>
      <xdr:colOff>76200</xdr:colOff>
      <xdr:row>78</xdr:row>
      <xdr:rowOff>152400</xdr:rowOff>
    </xdr:from>
    <xdr:to>
      <xdr:col>30</xdr:col>
      <xdr:colOff>152400</xdr:colOff>
      <xdr:row>80</xdr:row>
      <xdr:rowOff>19050</xdr:rowOff>
    </xdr:to>
    <xdr:sp macro="" textlink="">
      <xdr:nvSpPr>
        <xdr:cNvPr id="6" name="Text Box 57">
          <a:extLst>
            <a:ext uri="{FF2B5EF4-FFF2-40B4-BE49-F238E27FC236}">
              <a16:creationId xmlns:a16="http://schemas.microsoft.com/office/drawing/2014/main" id="{8DDA9FBA-8B59-48CF-A55A-1853DC919DE5}"/>
            </a:ext>
          </a:extLst>
        </xdr:cNvPr>
        <xdr:cNvSpPr txBox="1">
          <a:spLocks noChangeArrowheads="1"/>
        </xdr:cNvSpPr>
      </xdr:nvSpPr>
      <xdr:spPr bwMode="auto">
        <a:xfrm>
          <a:off x="28165425" y="13668375"/>
          <a:ext cx="762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31</xdr:col>
      <xdr:colOff>314325</xdr:colOff>
      <xdr:row>81</xdr:row>
      <xdr:rowOff>114300</xdr:rowOff>
    </xdr:from>
    <xdr:to>
      <xdr:col>31</xdr:col>
      <xdr:colOff>390525</xdr:colOff>
      <xdr:row>82</xdr:row>
      <xdr:rowOff>142875</xdr:rowOff>
    </xdr:to>
    <xdr:sp macro="" textlink="">
      <xdr:nvSpPr>
        <xdr:cNvPr id="7" name="Text Box 58">
          <a:extLst>
            <a:ext uri="{FF2B5EF4-FFF2-40B4-BE49-F238E27FC236}">
              <a16:creationId xmlns:a16="http://schemas.microsoft.com/office/drawing/2014/main" id="{6320E97B-0126-4FCB-9997-72F832199DA8}"/>
            </a:ext>
          </a:extLst>
        </xdr:cNvPr>
        <xdr:cNvSpPr txBox="1">
          <a:spLocks noChangeArrowheads="1"/>
        </xdr:cNvSpPr>
      </xdr:nvSpPr>
      <xdr:spPr bwMode="auto">
        <a:xfrm>
          <a:off x="29136975" y="14116050"/>
          <a:ext cx="762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29</xdr:col>
      <xdr:colOff>571500</xdr:colOff>
      <xdr:row>78</xdr:row>
      <xdr:rowOff>28575</xdr:rowOff>
    </xdr:from>
    <xdr:to>
      <xdr:col>29</xdr:col>
      <xdr:colOff>647700</xdr:colOff>
      <xdr:row>79</xdr:row>
      <xdr:rowOff>57150</xdr:rowOff>
    </xdr:to>
    <xdr:sp macro="" textlink="">
      <xdr:nvSpPr>
        <xdr:cNvPr id="8" name="Text Box 59">
          <a:extLst>
            <a:ext uri="{FF2B5EF4-FFF2-40B4-BE49-F238E27FC236}">
              <a16:creationId xmlns:a16="http://schemas.microsoft.com/office/drawing/2014/main" id="{A286D30D-8234-4D7A-AEF7-6ADD80FC62B7}"/>
            </a:ext>
          </a:extLst>
        </xdr:cNvPr>
        <xdr:cNvSpPr txBox="1">
          <a:spLocks noChangeArrowheads="1"/>
        </xdr:cNvSpPr>
      </xdr:nvSpPr>
      <xdr:spPr bwMode="auto">
        <a:xfrm>
          <a:off x="27927300" y="13544550"/>
          <a:ext cx="762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30</xdr:col>
      <xdr:colOff>600075</xdr:colOff>
      <xdr:row>78</xdr:row>
      <xdr:rowOff>114300</xdr:rowOff>
    </xdr:from>
    <xdr:to>
      <xdr:col>30</xdr:col>
      <xdr:colOff>676275</xdr:colOff>
      <xdr:row>79</xdr:row>
      <xdr:rowOff>142875</xdr:rowOff>
    </xdr:to>
    <xdr:sp macro="" textlink="">
      <xdr:nvSpPr>
        <xdr:cNvPr id="9" name="Text Box 62">
          <a:extLst>
            <a:ext uri="{FF2B5EF4-FFF2-40B4-BE49-F238E27FC236}">
              <a16:creationId xmlns:a16="http://schemas.microsoft.com/office/drawing/2014/main" id="{57459FDB-5E8E-41F5-9E6B-2E60F9A0AB03}"/>
            </a:ext>
          </a:extLst>
        </xdr:cNvPr>
        <xdr:cNvSpPr txBox="1">
          <a:spLocks noChangeArrowheads="1"/>
        </xdr:cNvSpPr>
      </xdr:nvSpPr>
      <xdr:spPr bwMode="auto">
        <a:xfrm>
          <a:off x="28689300" y="13630275"/>
          <a:ext cx="762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30</xdr:col>
      <xdr:colOff>342900</xdr:colOff>
      <xdr:row>79</xdr:row>
      <xdr:rowOff>0</xdr:rowOff>
    </xdr:from>
    <xdr:to>
      <xdr:col>30</xdr:col>
      <xdr:colOff>419100</xdr:colOff>
      <xdr:row>80</xdr:row>
      <xdr:rowOff>28575</xdr:rowOff>
    </xdr:to>
    <xdr:sp macro="" textlink="">
      <xdr:nvSpPr>
        <xdr:cNvPr id="10" name="Text Box 64">
          <a:extLst>
            <a:ext uri="{FF2B5EF4-FFF2-40B4-BE49-F238E27FC236}">
              <a16:creationId xmlns:a16="http://schemas.microsoft.com/office/drawing/2014/main" id="{0B0CCDEC-767E-42FB-BECB-54D1721EC587}"/>
            </a:ext>
          </a:extLst>
        </xdr:cNvPr>
        <xdr:cNvSpPr txBox="1">
          <a:spLocks noChangeArrowheads="1"/>
        </xdr:cNvSpPr>
      </xdr:nvSpPr>
      <xdr:spPr bwMode="auto">
        <a:xfrm>
          <a:off x="28432125" y="13677900"/>
          <a:ext cx="762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31</xdr:col>
      <xdr:colOff>466725</xdr:colOff>
      <xdr:row>82</xdr:row>
      <xdr:rowOff>9525</xdr:rowOff>
    </xdr:from>
    <xdr:to>
      <xdr:col>31</xdr:col>
      <xdr:colOff>542925</xdr:colOff>
      <xdr:row>83</xdr:row>
      <xdr:rowOff>38100</xdr:rowOff>
    </xdr:to>
    <xdr:sp macro="" textlink="">
      <xdr:nvSpPr>
        <xdr:cNvPr id="11" name="Text Box 66">
          <a:extLst>
            <a:ext uri="{FF2B5EF4-FFF2-40B4-BE49-F238E27FC236}">
              <a16:creationId xmlns:a16="http://schemas.microsoft.com/office/drawing/2014/main" id="{43CCE8AE-4279-4F2C-BF43-B7742926ABC1}"/>
            </a:ext>
          </a:extLst>
        </xdr:cNvPr>
        <xdr:cNvSpPr txBox="1">
          <a:spLocks noChangeArrowheads="1"/>
        </xdr:cNvSpPr>
      </xdr:nvSpPr>
      <xdr:spPr bwMode="auto">
        <a:xfrm>
          <a:off x="29289375" y="14173200"/>
          <a:ext cx="762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29</xdr:col>
      <xdr:colOff>180975</xdr:colOff>
      <xdr:row>74</xdr:row>
      <xdr:rowOff>133350</xdr:rowOff>
    </xdr:from>
    <xdr:to>
      <xdr:col>29</xdr:col>
      <xdr:colOff>257175</xdr:colOff>
      <xdr:row>75</xdr:row>
      <xdr:rowOff>152400</xdr:rowOff>
    </xdr:to>
    <xdr:sp macro="" textlink="">
      <xdr:nvSpPr>
        <xdr:cNvPr id="12" name="Text Box 68">
          <a:extLst>
            <a:ext uri="{FF2B5EF4-FFF2-40B4-BE49-F238E27FC236}">
              <a16:creationId xmlns:a16="http://schemas.microsoft.com/office/drawing/2014/main" id="{48A68FF4-87F3-4060-91EE-A34D6B9F82B2}"/>
            </a:ext>
          </a:extLst>
        </xdr:cNvPr>
        <xdr:cNvSpPr txBox="1">
          <a:spLocks noChangeArrowheads="1"/>
        </xdr:cNvSpPr>
      </xdr:nvSpPr>
      <xdr:spPr bwMode="auto">
        <a:xfrm>
          <a:off x="27536775" y="12963525"/>
          <a:ext cx="762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30</xdr:col>
      <xdr:colOff>628650</xdr:colOff>
      <xdr:row>79</xdr:row>
      <xdr:rowOff>133350</xdr:rowOff>
    </xdr:from>
    <xdr:to>
      <xdr:col>30</xdr:col>
      <xdr:colOff>704850</xdr:colOff>
      <xdr:row>81</xdr:row>
      <xdr:rowOff>0</xdr:rowOff>
    </xdr:to>
    <xdr:sp macro="" textlink="">
      <xdr:nvSpPr>
        <xdr:cNvPr id="13" name="Text Box 69">
          <a:extLst>
            <a:ext uri="{FF2B5EF4-FFF2-40B4-BE49-F238E27FC236}">
              <a16:creationId xmlns:a16="http://schemas.microsoft.com/office/drawing/2014/main" id="{DEF5F17A-FDB6-4A28-8D3E-666B41DE95BE}"/>
            </a:ext>
          </a:extLst>
        </xdr:cNvPr>
        <xdr:cNvSpPr txBox="1">
          <a:spLocks noChangeArrowheads="1"/>
        </xdr:cNvSpPr>
      </xdr:nvSpPr>
      <xdr:spPr bwMode="auto">
        <a:xfrm>
          <a:off x="28717875" y="13811250"/>
          <a:ext cx="762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30</xdr:col>
      <xdr:colOff>314325</xdr:colOff>
      <xdr:row>80</xdr:row>
      <xdr:rowOff>66675</xdr:rowOff>
    </xdr:from>
    <xdr:to>
      <xdr:col>30</xdr:col>
      <xdr:colOff>390525</xdr:colOff>
      <xdr:row>81</xdr:row>
      <xdr:rowOff>95250</xdr:rowOff>
    </xdr:to>
    <xdr:sp macro="" textlink="">
      <xdr:nvSpPr>
        <xdr:cNvPr id="14" name="Text Box 70">
          <a:extLst>
            <a:ext uri="{FF2B5EF4-FFF2-40B4-BE49-F238E27FC236}">
              <a16:creationId xmlns:a16="http://schemas.microsoft.com/office/drawing/2014/main" id="{3E1EBBA2-A09D-4B47-8834-B1B39335AF48}"/>
            </a:ext>
          </a:extLst>
        </xdr:cNvPr>
        <xdr:cNvSpPr txBox="1">
          <a:spLocks noChangeArrowheads="1"/>
        </xdr:cNvSpPr>
      </xdr:nvSpPr>
      <xdr:spPr bwMode="auto">
        <a:xfrm>
          <a:off x="28403550" y="13906500"/>
          <a:ext cx="762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29</xdr:col>
      <xdr:colOff>76200</xdr:colOff>
      <xdr:row>76</xdr:row>
      <xdr:rowOff>85725</xdr:rowOff>
    </xdr:from>
    <xdr:to>
      <xdr:col>29</xdr:col>
      <xdr:colOff>152400</xdr:colOff>
      <xdr:row>77</xdr:row>
      <xdr:rowOff>104775</xdr:rowOff>
    </xdr:to>
    <xdr:sp macro="" textlink="">
      <xdr:nvSpPr>
        <xdr:cNvPr id="15" name="Text Box 71">
          <a:extLst>
            <a:ext uri="{FF2B5EF4-FFF2-40B4-BE49-F238E27FC236}">
              <a16:creationId xmlns:a16="http://schemas.microsoft.com/office/drawing/2014/main" id="{72BEC444-CE09-4663-B6AF-322B5E64658A}"/>
            </a:ext>
          </a:extLst>
        </xdr:cNvPr>
        <xdr:cNvSpPr txBox="1">
          <a:spLocks noChangeArrowheads="1"/>
        </xdr:cNvSpPr>
      </xdr:nvSpPr>
      <xdr:spPr bwMode="auto">
        <a:xfrm>
          <a:off x="27432000" y="13258800"/>
          <a:ext cx="762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30</xdr:col>
      <xdr:colOff>352425</xdr:colOff>
      <xdr:row>75</xdr:row>
      <xdr:rowOff>104775</xdr:rowOff>
    </xdr:from>
    <xdr:to>
      <xdr:col>30</xdr:col>
      <xdr:colOff>428625</xdr:colOff>
      <xdr:row>76</xdr:row>
      <xdr:rowOff>123825</xdr:rowOff>
    </xdr:to>
    <xdr:sp macro="" textlink="">
      <xdr:nvSpPr>
        <xdr:cNvPr id="16" name="Text Box 73">
          <a:extLst>
            <a:ext uri="{FF2B5EF4-FFF2-40B4-BE49-F238E27FC236}">
              <a16:creationId xmlns:a16="http://schemas.microsoft.com/office/drawing/2014/main" id="{70846A4B-4388-475E-A001-39D72D21879F}"/>
            </a:ext>
          </a:extLst>
        </xdr:cNvPr>
        <xdr:cNvSpPr txBox="1">
          <a:spLocks noChangeArrowheads="1"/>
        </xdr:cNvSpPr>
      </xdr:nvSpPr>
      <xdr:spPr bwMode="auto">
        <a:xfrm>
          <a:off x="28441650" y="13106400"/>
          <a:ext cx="762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30</xdr:col>
      <xdr:colOff>428625</xdr:colOff>
      <xdr:row>74</xdr:row>
      <xdr:rowOff>123825</xdr:rowOff>
    </xdr:from>
    <xdr:to>
      <xdr:col>30</xdr:col>
      <xdr:colOff>504825</xdr:colOff>
      <xdr:row>75</xdr:row>
      <xdr:rowOff>142875</xdr:rowOff>
    </xdr:to>
    <xdr:sp macro="" textlink="">
      <xdr:nvSpPr>
        <xdr:cNvPr id="17" name="Text Box 74">
          <a:extLst>
            <a:ext uri="{FF2B5EF4-FFF2-40B4-BE49-F238E27FC236}">
              <a16:creationId xmlns:a16="http://schemas.microsoft.com/office/drawing/2014/main" id="{A20DF987-D6B3-47BA-A22F-1EED81921F6A}"/>
            </a:ext>
          </a:extLst>
        </xdr:cNvPr>
        <xdr:cNvSpPr txBox="1">
          <a:spLocks noChangeArrowheads="1"/>
        </xdr:cNvSpPr>
      </xdr:nvSpPr>
      <xdr:spPr bwMode="auto">
        <a:xfrm>
          <a:off x="28517850" y="12954000"/>
          <a:ext cx="762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globalgeochemicalbaselines.eu/" TargetMode="External"/><Relationship Id="rId1" Type="http://schemas.openxmlformats.org/officeDocument/2006/relationships/hyperlink" Target="http://www.iugs.org/" TargetMode="External"/><Relationship Id="rId4"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doi.org/10.1007/978-1-4612-4380-9_6."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FBDA60-BD2F-40F8-A6FD-AC3E2F4D59AD}">
  <dimension ref="C6:L45"/>
  <sheetViews>
    <sheetView tabSelected="1" zoomScale="69" zoomScaleNormal="69" workbookViewId="0"/>
  </sheetViews>
  <sheetFormatPr defaultRowHeight="15" x14ac:dyDescent="0.25"/>
  <cols>
    <col min="1" max="16384" width="9" style="297"/>
  </cols>
  <sheetData>
    <row r="6" spans="4:8" ht="18.75" x14ac:dyDescent="0.25">
      <c r="H6" s="298"/>
    </row>
    <row r="7" spans="4:8" ht="18.75" x14ac:dyDescent="0.25">
      <c r="H7" s="298"/>
    </row>
    <row r="8" spans="4:8" s="126" customFormat="1" ht="25.5" x14ac:dyDescent="0.15">
      <c r="H8" s="305" t="s">
        <v>317</v>
      </c>
    </row>
    <row r="9" spans="4:8" s="126" customFormat="1" ht="15.75" x14ac:dyDescent="0.15">
      <c r="H9" s="306"/>
    </row>
    <row r="10" spans="4:8" s="126" customFormat="1" ht="25.5" x14ac:dyDescent="0.15">
      <c r="H10" s="305" t="s">
        <v>326</v>
      </c>
    </row>
    <row r="11" spans="4:8" ht="15.75" x14ac:dyDescent="0.25">
      <c r="H11" s="301"/>
    </row>
    <row r="12" spans="4:8" ht="15.75" x14ac:dyDescent="0.25">
      <c r="H12" s="301"/>
    </row>
    <row r="13" spans="4:8" s="126" customFormat="1" ht="18.75" x14ac:dyDescent="0.15">
      <c r="H13" s="307" t="s">
        <v>327</v>
      </c>
    </row>
    <row r="14" spans="4:8" s="126" customFormat="1" ht="15.75" x14ac:dyDescent="0.15">
      <c r="H14" s="306"/>
    </row>
    <row r="15" spans="4:8" s="126" customFormat="1" ht="15.75" x14ac:dyDescent="0.15">
      <c r="D15" s="308" t="s">
        <v>328</v>
      </c>
    </row>
    <row r="16" spans="4:8" s="126" customFormat="1" ht="15.75" x14ac:dyDescent="0.15">
      <c r="D16" s="308" t="s">
        <v>329</v>
      </c>
    </row>
    <row r="17" spans="3:12" s="126" customFormat="1" ht="18.75" x14ac:dyDescent="0.15">
      <c r="D17" s="309" t="s">
        <v>330</v>
      </c>
      <c r="H17" s="306"/>
    </row>
    <row r="18" spans="3:12" s="126" customFormat="1" ht="18.75" x14ac:dyDescent="0.15">
      <c r="D18" s="309" t="s">
        <v>331</v>
      </c>
      <c r="H18" s="306"/>
    </row>
    <row r="19" spans="3:12" ht="15.75" x14ac:dyDescent="0.25">
      <c r="H19" s="301"/>
    </row>
    <row r="20" spans="3:12" ht="18.75" x14ac:dyDescent="0.25">
      <c r="H20" s="310" t="s">
        <v>339</v>
      </c>
    </row>
    <row r="21" spans="3:12" ht="15.75" x14ac:dyDescent="0.25">
      <c r="H21" s="312"/>
    </row>
    <row r="22" spans="3:12" ht="15" customHeight="1" x14ac:dyDescent="0.25">
      <c r="H22" s="299"/>
    </row>
    <row r="23" spans="3:12" ht="15.75" x14ac:dyDescent="0.25">
      <c r="D23" s="304"/>
      <c r="E23" s="304"/>
      <c r="F23" s="304"/>
      <c r="G23" s="304"/>
      <c r="H23" s="311" t="s">
        <v>332</v>
      </c>
      <c r="I23" s="304"/>
      <c r="J23" s="304"/>
      <c r="K23" s="304"/>
      <c r="L23" s="304"/>
    </row>
    <row r="24" spans="3:12" ht="15.75" x14ac:dyDescent="0.25">
      <c r="D24" s="304"/>
      <c r="E24" s="304"/>
      <c r="F24" s="304"/>
      <c r="G24" s="304"/>
      <c r="H24" s="300"/>
      <c r="I24" s="304"/>
      <c r="J24" s="304"/>
      <c r="K24" s="304"/>
      <c r="L24" s="304"/>
    </row>
    <row r="25" spans="3:12" ht="15.75" x14ac:dyDescent="0.25">
      <c r="H25" s="301"/>
    </row>
    <row r="26" spans="3:12" x14ac:dyDescent="0.25">
      <c r="F26" s="314"/>
      <c r="G26" s="314"/>
      <c r="H26" s="315">
        <v>2022</v>
      </c>
      <c r="I26" s="314"/>
      <c r="J26" s="314"/>
    </row>
    <row r="27" spans="3:12" s="126" customFormat="1" x14ac:dyDescent="0.15">
      <c r="F27" s="321" t="s">
        <v>336</v>
      </c>
      <c r="G27" s="321"/>
      <c r="H27" s="321"/>
      <c r="I27" s="321"/>
      <c r="J27" s="321"/>
    </row>
    <row r="28" spans="3:12" s="126" customFormat="1" x14ac:dyDescent="0.15">
      <c r="F28" s="321" t="s">
        <v>337</v>
      </c>
      <c r="G28" s="321"/>
      <c r="H28" s="321"/>
      <c r="I28" s="321"/>
      <c r="J28" s="321"/>
    </row>
    <row r="29" spans="3:12" s="126" customFormat="1" x14ac:dyDescent="0.15">
      <c r="F29" s="321" t="s">
        <v>316</v>
      </c>
      <c r="G29" s="321"/>
      <c r="H29" s="321"/>
      <c r="I29" s="321"/>
      <c r="J29" s="321"/>
    </row>
    <row r="30" spans="3:12" x14ac:dyDescent="0.25">
      <c r="F30" s="321" t="s">
        <v>338</v>
      </c>
      <c r="G30" s="321"/>
      <c r="H30" s="321"/>
      <c r="I30" s="321"/>
      <c r="J30" s="321"/>
    </row>
    <row r="31" spans="3:12" ht="15.75" x14ac:dyDescent="0.25">
      <c r="H31" s="301"/>
    </row>
    <row r="32" spans="3:12" ht="15.75" x14ac:dyDescent="0.25">
      <c r="C32" s="318" t="s">
        <v>344</v>
      </c>
      <c r="D32"/>
      <c r="H32" s="301"/>
    </row>
    <row r="33" spans="3:8" ht="15.75" x14ac:dyDescent="0.25">
      <c r="C33" s="318" t="s">
        <v>345</v>
      </c>
      <c r="D33"/>
      <c r="H33" s="301"/>
    </row>
    <row r="34" spans="3:8" ht="15.75" x14ac:dyDescent="0.25">
      <c r="C34" s="161"/>
      <c r="D34"/>
    </row>
    <row r="35" spans="3:8" ht="15.75" x14ac:dyDescent="0.25">
      <c r="C35" s="319" t="s">
        <v>346</v>
      </c>
      <c r="D35"/>
    </row>
    <row r="36" spans="3:8" ht="15.75" x14ac:dyDescent="0.25">
      <c r="C36" s="161" t="s">
        <v>347</v>
      </c>
      <c r="D36"/>
    </row>
    <row r="37" spans="3:8" ht="15.75" x14ac:dyDescent="0.25">
      <c r="C37" s="161" t="s">
        <v>348</v>
      </c>
      <c r="D37"/>
    </row>
    <row r="38" spans="3:8" ht="15.75" x14ac:dyDescent="0.25">
      <c r="C38" s="161"/>
      <c r="D38"/>
    </row>
    <row r="39" spans="3:8" ht="15.75" x14ac:dyDescent="0.25">
      <c r="C39" s="320" t="s">
        <v>349</v>
      </c>
      <c r="D39"/>
    </row>
    <row r="40" spans="3:8" ht="15.75" x14ac:dyDescent="0.25">
      <c r="C40" s="316"/>
      <c r="D40" s="317"/>
    </row>
    <row r="41" spans="3:8" x14ac:dyDescent="0.25">
      <c r="C41" s="126"/>
      <c r="D41" s="126"/>
    </row>
    <row r="42" spans="3:8" x14ac:dyDescent="0.25">
      <c r="C42" s="126"/>
      <c r="D42" s="126"/>
    </row>
    <row r="43" spans="3:8" x14ac:dyDescent="0.25">
      <c r="C43" s="126"/>
      <c r="D43" s="126"/>
    </row>
    <row r="44" spans="3:8" x14ac:dyDescent="0.25">
      <c r="C44" s="126"/>
      <c r="D44" s="126"/>
    </row>
    <row r="45" spans="3:8" x14ac:dyDescent="0.25">
      <c r="C45" s="126"/>
      <c r="D45" s="126"/>
    </row>
  </sheetData>
  <mergeCells count="4">
    <mergeCell ref="F27:J27"/>
    <mergeCell ref="F28:J28"/>
    <mergeCell ref="F29:J29"/>
    <mergeCell ref="F30:J30"/>
  </mergeCells>
  <hyperlinks>
    <hyperlink ref="C32" r:id="rId1" display="http://www.iugs.org/" xr:uid="{9A4F706D-BD1D-4F02-8A44-900DEC50B695}"/>
    <hyperlink ref="C33" r:id="rId2" display="http://www.globalgeochemicalbaselines.eu/" xr:uid="{7236CF27-B67D-435D-83B0-EB26B4D8A0C2}"/>
  </hyperlinks>
  <pageMargins left="0.7" right="0.7" top="0.75" bottom="0.75" header="0.3" footer="0.3"/>
  <pageSetup paperSize="9" orientation="portrait" horizontalDpi="1200" verticalDpi="1200"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0DC6B2-5272-443C-B393-8846DB1A0D59}">
  <dimension ref="A2:Y37"/>
  <sheetViews>
    <sheetView workbookViewId="0"/>
  </sheetViews>
  <sheetFormatPr defaultRowHeight="12" x14ac:dyDescent="0.15"/>
  <sheetData>
    <row r="2" spans="1:24" ht="20.25" x14ac:dyDescent="0.3">
      <c r="A2" s="257" t="s">
        <v>237</v>
      </c>
    </row>
    <row r="4" spans="1:24" ht="15.75" x14ac:dyDescent="0.25">
      <c r="B4" s="256" t="s">
        <v>256</v>
      </c>
    </row>
    <row r="6" spans="1:24" ht="15.75" x14ac:dyDescent="0.15">
      <c r="B6" s="313" t="s">
        <v>333</v>
      </c>
    </row>
    <row r="7" spans="1:24" ht="12" customHeight="1" x14ac:dyDescent="0.15">
      <c r="B7" s="253"/>
      <c r="H7" s="255"/>
      <c r="I7" s="255"/>
    </row>
    <row r="8" spans="1:24" ht="15.75" x14ac:dyDescent="0.15">
      <c r="B8" s="253" t="s">
        <v>228</v>
      </c>
    </row>
    <row r="9" spans="1:24" ht="12" customHeight="1" x14ac:dyDescent="0.15">
      <c r="B9" s="253"/>
    </row>
    <row r="10" spans="1:24" x14ac:dyDescent="0.15">
      <c r="B10" s="324" t="s">
        <v>257</v>
      </c>
      <c r="C10" s="325"/>
      <c r="D10" s="325"/>
      <c r="E10" s="325"/>
      <c r="F10" s="325"/>
      <c r="G10" s="325"/>
      <c r="H10" s="325"/>
      <c r="I10" s="325"/>
      <c r="J10" s="325"/>
      <c r="K10" s="325"/>
      <c r="L10" s="325"/>
      <c r="M10" s="325"/>
      <c r="N10" s="325"/>
      <c r="O10" s="325"/>
      <c r="P10" s="325"/>
      <c r="Q10" s="325"/>
      <c r="R10" s="325"/>
      <c r="S10" s="325"/>
      <c r="T10" s="325"/>
      <c r="U10" s="325"/>
      <c r="V10" s="325"/>
      <c r="W10" s="325"/>
      <c r="X10" s="325"/>
    </row>
    <row r="11" spans="1:24" x14ac:dyDescent="0.15">
      <c r="B11" s="325"/>
      <c r="C11" s="325"/>
      <c r="D11" s="325"/>
      <c r="E11" s="325"/>
      <c r="F11" s="325"/>
      <c r="G11" s="325"/>
      <c r="H11" s="325"/>
      <c r="I11" s="325"/>
      <c r="J11" s="325"/>
      <c r="K11" s="325"/>
      <c r="L11" s="325"/>
      <c r="M11" s="325"/>
      <c r="N11" s="325"/>
      <c r="O11" s="325"/>
      <c r="P11" s="325"/>
      <c r="Q11" s="325"/>
      <c r="R11" s="325"/>
      <c r="S11" s="325"/>
      <c r="T11" s="325"/>
      <c r="U11" s="325"/>
      <c r="V11" s="325"/>
      <c r="W11" s="325"/>
      <c r="X11" s="325"/>
    </row>
    <row r="12" spans="1:24" x14ac:dyDescent="0.15">
      <c r="B12" s="325"/>
      <c r="C12" s="325"/>
      <c r="D12" s="325"/>
      <c r="E12" s="325"/>
      <c r="F12" s="325"/>
      <c r="G12" s="325"/>
      <c r="H12" s="325"/>
      <c r="I12" s="325"/>
      <c r="J12" s="325"/>
      <c r="K12" s="325"/>
      <c r="L12" s="325"/>
      <c r="M12" s="325"/>
      <c r="N12" s="325"/>
      <c r="O12" s="325"/>
      <c r="P12" s="325"/>
      <c r="Q12" s="325"/>
      <c r="R12" s="325"/>
      <c r="S12" s="325"/>
      <c r="T12" s="325"/>
      <c r="U12" s="325"/>
      <c r="V12" s="325"/>
      <c r="W12" s="325"/>
      <c r="X12" s="325"/>
    </row>
    <row r="13" spans="1:24" x14ac:dyDescent="0.15">
      <c r="B13" s="325"/>
      <c r="C13" s="325"/>
      <c r="D13" s="325"/>
      <c r="E13" s="325"/>
      <c r="F13" s="325"/>
      <c r="G13" s="325"/>
      <c r="H13" s="325"/>
      <c r="I13" s="325"/>
      <c r="J13" s="325"/>
      <c r="K13" s="325"/>
      <c r="L13" s="325"/>
      <c r="M13" s="325"/>
      <c r="N13" s="325"/>
      <c r="O13" s="325"/>
      <c r="P13" s="325"/>
      <c r="Q13" s="325"/>
      <c r="R13" s="325"/>
      <c r="S13" s="325"/>
      <c r="T13" s="325"/>
      <c r="U13" s="325"/>
      <c r="V13" s="325"/>
      <c r="W13" s="325"/>
      <c r="X13" s="325"/>
    </row>
    <row r="14" spans="1:24" x14ac:dyDescent="0.15">
      <c r="B14" s="325"/>
      <c r="C14" s="325"/>
      <c r="D14" s="325"/>
      <c r="E14" s="325"/>
      <c r="F14" s="325"/>
      <c r="G14" s="325"/>
      <c r="H14" s="325"/>
      <c r="I14" s="325"/>
      <c r="J14" s="325"/>
      <c r="K14" s="325"/>
      <c r="L14" s="325"/>
      <c r="M14" s="325"/>
      <c r="N14" s="325"/>
      <c r="O14" s="325"/>
      <c r="P14" s="325"/>
      <c r="Q14" s="325"/>
      <c r="R14" s="325"/>
      <c r="S14" s="325"/>
      <c r="T14" s="325"/>
      <c r="U14" s="325"/>
      <c r="V14" s="325"/>
      <c r="W14" s="325"/>
      <c r="X14" s="325"/>
    </row>
    <row r="15" spans="1:24" x14ac:dyDescent="0.15">
      <c r="B15" s="325"/>
      <c r="C15" s="325"/>
      <c r="D15" s="325"/>
      <c r="E15" s="325"/>
      <c r="F15" s="325"/>
      <c r="G15" s="325"/>
      <c r="H15" s="325"/>
      <c r="I15" s="325"/>
      <c r="J15" s="325"/>
      <c r="K15" s="325"/>
      <c r="L15" s="325"/>
      <c r="M15" s="325"/>
      <c r="N15" s="325"/>
      <c r="O15" s="325"/>
      <c r="P15" s="325"/>
      <c r="Q15" s="325"/>
      <c r="R15" s="325"/>
      <c r="S15" s="325"/>
      <c r="T15" s="325"/>
      <c r="U15" s="325"/>
      <c r="V15" s="325"/>
      <c r="W15" s="325"/>
      <c r="X15" s="325"/>
    </row>
    <row r="16" spans="1:24" ht="41.25" customHeight="1" x14ac:dyDescent="0.15">
      <c r="B16" s="325"/>
      <c r="C16" s="325"/>
      <c r="D16" s="325"/>
      <c r="E16" s="325"/>
      <c r="F16" s="325"/>
      <c r="G16" s="325"/>
      <c r="H16" s="325"/>
      <c r="I16" s="325"/>
      <c r="J16" s="325"/>
      <c r="K16" s="325"/>
      <c r="L16" s="325"/>
      <c r="M16" s="325"/>
      <c r="N16" s="325"/>
      <c r="O16" s="325"/>
      <c r="P16" s="325"/>
      <c r="Q16" s="325"/>
      <c r="R16" s="325"/>
      <c r="S16" s="325"/>
      <c r="T16" s="325"/>
      <c r="U16" s="325"/>
      <c r="V16" s="325"/>
      <c r="W16" s="325"/>
      <c r="X16" s="325"/>
    </row>
    <row r="17" spans="2:24" x14ac:dyDescent="0.15">
      <c r="B17" s="254"/>
      <c r="C17" s="254"/>
      <c r="D17" s="254"/>
      <c r="E17" s="254"/>
      <c r="F17" s="254"/>
      <c r="G17" s="254"/>
      <c r="H17" s="254"/>
      <c r="I17" s="254"/>
      <c r="J17" s="254"/>
      <c r="K17" s="254"/>
      <c r="L17" s="254"/>
      <c r="M17" s="254"/>
      <c r="N17" s="254"/>
      <c r="O17" s="254"/>
      <c r="P17" s="254"/>
      <c r="Q17" s="254"/>
      <c r="R17" s="254"/>
      <c r="S17" s="254"/>
      <c r="T17" s="254"/>
      <c r="U17" s="254"/>
      <c r="V17" s="254"/>
      <c r="W17" s="254"/>
      <c r="X17" s="254"/>
    </row>
    <row r="18" spans="2:24" x14ac:dyDescent="0.15">
      <c r="B18" s="322" t="s">
        <v>229</v>
      </c>
      <c r="C18" s="323"/>
      <c r="D18" s="323"/>
      <c r="E18" s="323"/>
      <c r="F18" s="323"/>
      <c r="G18" s="323"/>
      <c r="H18" s="323"/>
      <c r="I18" s="323"/>
      <c r="J18" s="323"/>
      <c r="K18" s="323"/>
      <c r="L18" s="323"/>
      <c r="M18" s="323"/>
      <c r="N18" s="323"/>
      <c r="O18" s="323"/>
      <c r="P18" s="323"/>
      <c r="Q18" s="323"/>
      <c r="R18" s="323"/>
      <c r="S18" s="323"/>
      <c r="T18" s="323"/>
      <c r="U18" s="323"/>
      <c r="V18" s="323"/>
      <c r="W18" s="323"/>
      <c r="X18" s="323"/>
    </row>
    <row r="19" spans="2:24" x14ac:dyDescent="0.15">
      <c r="B19" s="323"/>
      <c r="C19" s="323"/>
      <c r="D19" s="323"/>
      <c r="E19" s="323"/>
      <c r="F19" s="323"/>
      <c r="G19" s="323"/>
      <c r="H19" s="323"/>
      <c r="I19" s="323"/>
      <c r="J19" s="323"/>
      <c r="K19" s="323"/>
      <c r="L19" s="323"/>
      <c r="M19" s="323"/>
      <c r="N19" s="323"/>
      <c r="O19" s="323"/>
      <c r="P19" s="323"/>
      <c r="Q19" s="323"/>
      <c r="R19" s="323"/>
      <c r="S19" s="323"/>
      <c r="T19" s="323"/>
      <c r="U19" s="323"/>
      <c r="V19" s="323"/>
      <c r="W19" s="323"/>
      <c r="X19" s="323"/>
    </row>
    <row r="20" spans="2:24" x14ac:dyDescent="0.15">
      <c r="B20" s="323"/>
      <c r="C20" s="323"/>
      <c r="D20" s="323"/>
      <c r="E20" s="323"/>
      <c r="F20" s="323"/>
      <c r="G20" s="323"/>
      <c r="H20" s="323"/>
      <c r="I20" s="323"/>
      <c r="J20" s="323"/>
      <c r="K20" s="323"/>
      <c r="L20" s="323"/>
      <c r="M20" s="323"/>
      <c r="N20" s="323"/>
      <c r="O20" s="323"/>
      <c r="P20" s="323"/>
      <c r="Q20" s="323"/>
      <c r="R20" s="323"/>
      <c r="S20" s="323"/>
      <c r="T20" s="323"/>
      <c r="U20" s="323"/>
      <c r="V20" s="323"/>
      <c r="W20" s="323"/>
      <c r="X20" s="323"/>
    </row>
    <row r="22" spans="2:24" ht="15.75" x14ac:dyDescent="0.15">
      <c r="B22" s="253" t="s">
        <v>230</v>
      </c>
    </row>
    <row r="24" spans="2:24" ht="15.75" x14ac:dyDescent="0.15">
      <c r="B24" s="253" t="s">
        <v>231</v>
      </c>
    </row>
    <row r="26" spans="2:24" ht="15.75" x14ac:dyDescent="0.15">
      <c r="B26" s="253" t="s">
        <v>232</v>
      </c>
    </row>
    <row r="28" spans="2:24" x14ac:dyDescent="0.15">
      <c r="B28" s="322" t="s">
        <v>258</v>
      </c>
      <c r="C28" s="323"/>
      <c r="D28" s="323"/>
      <c r="E28" s="323"/>
      <c r="F28" s="323"/>
      <c r="G28" s="323"/>
      <c r="H28" s="323"/>
      <c r="I28" s="323"/>
      <c r="J28" s="323"/>
      <c r="K28" s="323"/>
      <c r="L28" s="323"/>
      <c r="M28" s="323"/>
      <c r="N28" s="323"/>
      <c r="O28" s="323"/>
      <c r="P28" s="323"/>
      <c r="Q28" s="323"/>
      <c r="R28" s="323"/>
      <c r="S28" s="323"/>
      <c r="T28" s="323"/>
      <c r="U28" s="323"/>
      <c r="V28" s="323"/>
      <c r="W28" s="323"/>
      <c r="X28" s="323"/>
    </row>
    <row r="29" spans="2:24" x14ac:dyDescent="0.15">
      <c r="B29" s="323"/>
      <c r="C29" s="323"/>
      <c r="D29" s="323"/>
      <c r="E29" s="323"/>
      <c r="F29" s="323"/>
      <c r="G29" s="323"/>
      <c r="H29" s="323"/>
      <c r="I29" s="323"/>
      <c r="J29" s="323"/>
      <c r="K29" s="323"/>
      <c r="L29" s="323"/>
      <c r="M29" s="323"/>
      <c r="N29" s="323"/>
      <c r="O29" s="323"/>
      <c r="P29" s="323"/>
      <c r="Q29" s="323"/>
      <c r="R29" s="323"/>
      <c r="S29" s="323"/>
      <c r="T29" s="323"/>
      <c r="U29" s="323"/>
      <c r="V29" s="323"/>
      <c r="W29" s="323"/>
      <c r="X29" s="323"/>
    </row>
    <row r="30" spans="2:24" ht="24" customHeight="1" x14ac:dyDescent="0.15">
      <c r="B30" s="323"/>
      <c r="C30" s="323"/>
      <c r="D30" s="323"/>
      <c r="E30" s="323"/>
      <c r="F30" s="323"/>
      <c r="G30" s="323"/>
      <c r="H30" s="323"/>
      <c r="I30" s="323"/>
      <c r="J30" s="323"/>
      <c r="K30" s="323"/>
      <c r="L30" s="323"/>
      <c r="M30" s="323"/>
      <c r="N30" s="323"/>
      <c r="O30" s="323"/>
      <c r="P30" s="323"/>
      <c r="Q30" s="323"/>
      <c r="R30" s="323"/>
      <c r="S30" s="323"/>
      <c r="T30" s="323"/>
      <c r="U30" s="323"/>
      <c r="V30" s="323"/>
      <c r="W30" s="323"/>
      <c r="X30" s="323"/>
    </row>
    <row r="33" spans="2:25" ht="15.75" x14ac:dyDescent="0.25">
      <c r="B33" s="248" t="s">
        <v>195</v>
      </c>
      <c r="C33" s="247"/>
      <c r="D33" s="247"/>
      <c r="E33" s="247"/>
      <c r="F33" s="247"/>
      <c r="G33" s="247"/>
      <c r="H33" s="247"/>
      <c r="I33" s="247"/>
      <c r="J33" s="247"/>
      <c r="K33" s="247"/>
      <c r="L33" s="247"/>
      <c r="M33" s="247"/>
      <c r="N33" s="247"/>
      <c r="O33" s="247"/>
      <c r="P33" s="247"/>
      <c r="Q33" s="247"/>
      <c r="R33" s="247"/>
      <c r="S33" s="247"/>
      <c r="T33" s="247"/>
      <c r="U33" s="247"/>
      <c r="V33" s="247"/>
      <c r="W33" s="247"/>
      <c r="X33" s="247"/>
      <c r="Y33" s="247"/>
    </row>
    <row r="34" spans="2:25" ht="15.75" x14ac:dyDescent="0.25">
      <c r="B34" s="247"/>
      <c r="C34" s="247"/>
      <c r="D34" s="247"/>
      <c r="E34" s="247"/>
      <c r="F34" s="247"/>
      <c r="G34" s="247"/>
      <c r="H34" s="247"/>
      <c r="I34" s="247"/>
      <c r="J34" s="247"/>
      <c r="K34" s="247"/>
      <c r="L34" s="247"/>
      <c r="M34" s="247"/>
      <c r="N34" s="247"/>
      <c r="O34" s="247"/>
      <c r="P34" s="247"/>
      <c r="Q34" s="247"/>
      <c r="R34" s="247"/>
      <c r="S34" s="247"/>
      <c r="T34" s="247"/>
      <c r="U34" s="247"/>
      <c r="V34" s="247"/>
      <c r="W34" s="247"/>
      <c r="X34" s="247"/>
      <c r="Y34" s="247"/>
    </row>
    <row r="35" spans="2:25" ht="36" customHeight="1" x14ac:dyDescent="0.15">
      <c r="B35" s="326" t="s">
        <v>254</v>
      </c>
      <c r="C35" s="326"/>
      <c r="D35" s="326"/>
      <c r="E35" s="326"/>
      <c r="F35" s="326"/>
      <c r="G35" s="326"/>
      <c r="H35" s="326"/>
      <c r="I35" s="326"/>
      <c r="J35" s="326"/>
      <c r="K35" s="326"/>
      <c r="L35" s="326"/>
      <c r="M35" s="326"/>
      <c r="N35" s="326"/>
      <c r="O35" s="326"/>
      <c r="P35" s="326"/>
      <c r="Q35" s="326"/>
      <c r="R35" s="326"/>
      <c r="S35" s="326"/>
      <c r="T35" s="326"/>
      <c r="U35" s="326"/>
      <c r="V35" s="326"/>
      <c r="W35" s="326"/>
      <c r="X35" s="326"/>
      <c r="Y35" s="326"/>
    </row>
    <row r="36" spans="2:25" ht="15.75" x14ac:dyDescent="0.25">
      <c r="B36" s="247"/>
      <c r="C36" s="247"/>
      <c r="D36" s="247"/>
      <c r="E36" s="247"/>
      <c r="F36" s="247"/>
      <c r="G36" s="247"/>
      <c r="H36" s="247"/>
      <c r="I36" s="247"/>
      <c r="J36" s="247"/>
      <c r="K36" s="247"/>
      <c r="L36" s="247"/>
      <c r="M36" s="247"/>
      <c r="N36" s="247"/>
      <c r="O36" s="247"/>
      <c r="P36" s="247"/>
      <c r="Q36" s="247"/>
      <c r="R36" s="247"/>
      <c r="S36" s="247"/>
      <c r="T36" s="247"/>
      <c r="U36" s="247"/>
      <c r="V36" s="247"/>
      <c r="W36" s="247"/>
      <c r="X36" s="247"/>
      <c r="Y36" s="247"/>
    </row>
    <row r="37" spans="2:25" ht="33" customHeight="1" x14ac:dyDescent="0.15">
      <c r="B37" s="326" t="s">
        <v>255</v>
      </c>
      <c r="C37" s="326"/>
      <c r="D37" s="326"/>
      <c r="E37" s="326"/>
      <c r="F37" s="326"/>
      <c r="G37" s="326"/>
      <c r="H37" s="326"/>
      <c r="I37" s="326"/>
      <c r="J37" s="326"/>
      <c r="K37" s="326"/>
      <c r="L37" s="326"/>
      <c r="M37" s="326"/>
      <c r="N37" s="326"/>
      <c r="O37" s="326"/>
      <c r="P37" s="326"/>
      <c r="Q37" s="326"/>
      <c r="R37" s="326"/>
      <c r="S37" s="326"/>
      <c r="T37" s="326"/>
      <c r="U37" s="326"/>
      <c r="V37" s="326"/>
      <c r="W37" s="326"/>
      <c r="X37" s="326"/>
      <c r="Y37" s="326"/>
    </row>
  </sheetData>
  <mergeCells count="5">
    <mergeCell ref="B28:X30"/>
    <mergeCell ref="B10:X16"/>
    <mergeCell ref="B18:X20"/>
    <mergeCell ref="B35:Y35"/>
    <mergeCell ref="B37:Y37"/>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881F69-F330-40B0-90A5-AAEE5C504039}">
  <dimension ref="B2:AD120"/>
  <sheetViews>
    <sheetView workbookViewId="0"/>
  </sheetViews>
  <sheetFormatPr defaultRowHeight="14.25" customHeight="1" x14ac:dyDescent="0.2"/>
  <cols>
    <col min="1" max="1" width="9" style="160"/>
    <col min="2" max="2" width="22.25" style="160" customWidth="1"/>
    <col min="3" max="3" width="9" style="160"/>
    <col min="4" max="4" width="10.625" style="160" customWidth="1"/>
    <col min="5" max="5" width="11" style="160" customWidth="1"/>
    <col min="6" max="6" width="3.625" style="160" customWidth="1"/>
    <col min="7" max="16384" width="9" style="160"/>
  </cols>
  <sheetData>
    <row r="2" spans="2:3" s="176" customFormat="1" ht="14.25" customHeight="1" x14ac:dyDescent="0.15">
      <c r="B2" s="302" t="s">
        <v>320</v>
      </c>
      <c r="C2" s="174" t="s">
        <v>321</v>
      </c>
    </row>
    <row r="3" spans="2:3" s="176" customFormat="1" ht="14.25" customHeight="1" x14ac:dyDescent="0.15">
      <c r="C3" s="174" t="s">
        <v>322</v>
      </c>
    </row>
    <row r="4" spans="2:3" s="176" customFormat="1" ht="14.25" customHeight="1" x14ac:dyDescent="0.15">
      <c r="C4" s="174" t="s">
        <v>323</v>
      </c>
    </row>
    <row r="5" spans="2:3" ht="14.25" customHeight="1" x14ac:dyDescent="0.25">
      <c r="C5" s="303" t="s">
        <v>186</v>
      </c>
    </row>
    <row r="6" spans="2:3" ht="14.25" customHeight="1" x14ac:dyDescent="0.25">
      <c r="C6" s="247" t="s">
        <v>293</v>
      </c>
    </row>
    <row r="8" spans="2:3" ht="14.25" customHeight="1" x14ac:dyDescent="0.25">
      <c r="C8" s="247" t="s">
        <v>154</v>
      </c>
    </row>
    <row r="9" spans="2:3" ht="14.25" customHeight="1" x14ac:dyDescent="0.25">
      <c r="C9" s="247"/>
    </row>
    <row r="10" spans="2:3" ht="14.25" customHeight="1" x14ac:dyDescent="0.25">
      <c r="C10" s="247" t="s">
        <v>185</v>
      </c>
    </row>
    <row r="13" spans="2:3" s="176" customFormat="1" ht="14.25" customHeight="1" x14ac:dyDescent="0.15">
      <c r="B13" s="176" t="s">
        <v>341</v>
      </c>
    </row>
    <row r="15" spans="2:3" s="175" customFormat="1" ht="14.25" customHeight="1" x14ac:dyDescent="0.15">
      <c r="B15" s="177" t="s">
        <v>152</v>
      </c>
    </row>
    <row r="17" spans="2:19" s="175" customFormat="1" ht="14.25" customHeight="1" x14ac:dyDescent="0.15">
      <c r="B17" s="327" t="s">
        <v>324</v>
      </c>
      <c r="C17" s="328"/>
      <c r="D17" s="328"/>
      <c r="E17" s="328"/>
      <c r="F17" s="328"/>
      <c r="G17" s="328"/>
      <c r="H17" s="328"/>
      <c r="I17" s="328"/>
      <c r="J17" s="328"/>
      <c r="K17" s="328"/>
      <c r="L17" s="328"/>
      <c r="M17" s="328"/>
      <c r="N17" s="328"/>
      <c r="O17" s="328"/>
      <c r="P17" s="328"/>
      <c r="Q17" s="328"/>
      <c r="R17" s="328"/>
      <c r="S17" s="328"/>
    </row>
    <row r="18" spans="2:19" ht="14.25" customHeight="1" x14ac:dyDescent="0.2">
      <c r="B18" s="328"/>
      <c r="C18" s="328"/>
      <c r="D18" s="328"/>
      <c r="E18" s="328"/>
      <c r="F18" s="328"/>
      <c r="G18" s="328"/>
      <c r="H18" s="328"/>
      <c r="I18" s="328"/>
      <c r="J18" s="328"/>
      <c r="K18" s="328"/>
      <c r="L18" s="328"/>
      <c r="M18" s="328"/>
      <c r="N18" s="328"/>
      <c r="O18" s="328"/>
      <c r="P18" s="328"/>
      <c r="Q18" s="328"/>
      <c r="R18" s="328"/>
      <c r="S18" s="328"/>
    </row>
    <row r="19" spans="2:19" ht="14.25" customHeight="1" x14ac:dyDescent="0.2">
      <c r="B19" s="328"/>
      <c r="C19" s="328"/>
      <c r="D19" s="328"/>
      <c r="E19" s="328"/>
      <c r="F19" s="328"/>
      <c r="G19" s="328"/>
      <c r="H19" s="328"/>
      <c r="I19" s="328"/>
      <c r="J19" s="328"/>
      <c r="K19" s="328"/>
      <c r="L19" s="328"/>
      <c r="M19" s="328"/>
      <c r="N19" s="328"/>
      <c r="O19" s="328"/>
      <c r="P19" s="328"/>
      <c r="Q19" s="328"/>
      <c r="R19" s="328"/>
      <c r="S19" s="328"/>
    </row>
    <row r="20" spans="2:19" ht="14.25" customHeight="1" x14ac:dyDescent="0.2">
      <c r="B20" s="161"/>
      <c r="C20"/>
      <c r="D20"/>
      <c r="E20"/>
      <c r="F20"/>
    </row>
    <row r="21" spans="2:19" s="175" customFormat="1" ht="14.25" customHeight="1" x14ac:dyDescent="0.15">
      <c r="B21" s="327" t="s">
        <v>121</v>
      </c>
      <c r="C21" s="328"/>
      <c r="D21" s="328"/>
      <c r="E21" s="328"/>
      <c r="F21" s="328"/>
      <c r="G21" s="328"/>
      <c r="H21" s="328"/>
      <c r="I21" s="328"/>
      <c r="J21" s="328"/>
      <c r="K21" s="328"/>
      <c r="L21" s="328"/>
      <c r="M21" s="328"/>
      <c r="N21" s="328"/>
      <c r="O21" s="328"/>
      <c r="P21" s="328"/>
      <c r="Q21" s="328"/>
      <c r="R21" s="328"/>
      <c r="S21" s="328"/>
    </row>
    <row r="22" spans="2:19" s="175" customFormat="1" ht="14.25" customHeight="1" x14ac:dyDescent="0.15">
      <c r="B22" s="327" t="s">
        <v>122</v>
      </c>
      <c r="C22" s="328"/>
      <c r="D22" s="328"/>
      <c r="E22" s="328"/>
      <c r="F22" s="328"/>
      <c r="G22" s="328"/>
      <c r="H22" s="328"/>
      <c r="I22" s="328"/>
      <c r="J22" s="328"/>
      <c r="K22" s="328"/>
      <c r="L22" s="328"/>
      <c r="M22" s="328"/>
      <c r="N22" s="328"/>
      <c r="O22" s="328"/>
      <c r="P22" s="328"/>
      <c r="Q22" s="328"/>
      <c r="R22" s="328"/>
      <c r="S22" s="328"/>
    </row>
    <row r="23" spans="2:19" s="175" customFormat="1" ht="14.25" customHeight="1" x14ac:dyDescent="0.15">
      <c r="B23" s="328"/>
      <c r="C23" s="328"/>
      <c r="D23" s="328"/>
      <c r="E23" s="328"/>
      <c r="F23" s="328"/>
      <c r="G23" s="328"/>
      <c r="H23" s="328"/>
      <c r="I23" s="328"/>
      <c r="J23" s="328"/>
      <c r="K23" s="328"/>
      <c r="L23" s="328"/>
      <c r="M23" s="328"/>
      <c r="N23" s="328"/>
      <c r="O23" s="328"/>
      <c r="P23" s="328"/>
      <c r="Q23" s="328"/>
      <c r="R23" s="328"/>
      <c r="S23" s="328"/>
    </row>
    <row r="24" spans="2:19" s="175" customFormat="1" ht="14.25" customHeight="1" x14ac:dyDescent="0.15">
      <c r="B24" s="328"/>
      <c r="C24" s="328"/>
      <c r="D24" s="328"/>
      <c r="E24" s="328"/>
      <c r="F24" s="328"/>
      <c r="G24" s="328"/>
      <c r="H24" s="328"/>
      <c r="I24" s="328"/>
      <c r="J24" s="328"/>
      <c r="K24" s="328"/>
      <c r="L24" s="328"/>
      <c r="M24" s="328"/>
      <c r="N24" s="328"/>
      <c r="O24" s="328"/>
      <c r="P24" s="328"/>
      <c r="Q24" s="328"/>
      <c r="R24" s="328"/>
      <c r="S24" s="328"/>
    </row>
    <row r="25" spans="2:19" ht="14.25" customHeight="1" thickBot="1" x14ac:dyDescent="0.25">
      <c r="B25" s="170"/>
      <c r="C25" s="171"/>
      <c r="D25" s="171"/>
      <c r="E25" s="171"/>
      <c r="F25" s="171"/>
      <c r="G25" s="171"/>
      <c r="H25" s="171"/>
      <c r="I25" s="171"/>
      <c r="J25" s="171"/>
      <c r="K25" s="171"/>
      <c r="L25" s="171"/>
      <c r="M25" s="171"/>
      <c r="N25" s="171"/>
      <c r="O25" s="171"/>
      <c r="P25" s="171"/>
      <c r="Q25" s="171"/>
      <c r="R25" s="171"/>
      <c r="S25" s="171"/>
    </row>
    <row r="26" spans="2:19" ht="14.25" customHeight="1" x14ac:dyDescent="0.25">
      <c r="B26" s="163" t="s">
        <v>123</v>
      </c>
      <c r="C26" s="163" t="s">
        <v>124</v>
      </c>
      <c r="D26" s="164" t="s">
        <v>315</v>
      </c>
      <c r="E26" s="165"/>
      <c r="F26" s="173" t="s">
        <v>141</v>
      </c>
      <c r="H26" s="294" t="s">
        <v>292</v>
      </c>
      <c r="I26" s="295"/>
      <c r="J26" s="295"/>
      <c r="K26" s="295"/>
      <c r="L26" s="295"/>
    </row>
    <row r="27" spans="2:19" ht="14.25" customHeight="1" x14ac:dyDescent="0.25">
      <c r="B27" s="333"/>
      <c r="C27" s="333"/>
      <c r="D27" s="333"/>
      <c r="E27" s="333"/>
      <c r="F27" s="333"/>
      <c r="H27" s="294" t="s">
        <v>283</v>
      </c>
      <c r="I27" s="295"/>
      <c r="J27" s="295"/>
      <c r="K27" s="295"/>
      <c r="L27" s="295"/>
    </row>
    <row r="28" spans="2:19" ht="14.25" customHeight="1" x14ac:dyDescent="0.25">
      <c r="B28" s="162" t="s">
        <v>125</v>
      </c>
      <c r="C28"/>
      <c r="D28"/>
      <c r="E28"/>
      <c r="F28"/>
      <c r="H28" s="294" t="s">
        <v>289</v>
      </c>
      <c r="I28" s="295"/>
      <c r="J28" s="295"/>
      <c r="K28" s="295"/>
      <c r="L28" s="295"/>
    </row>
    <row r="29" spans="2:19" ht="14.25" customHeight="1" x14ac:dyDescent="0.25">
      <c r="B29" s="333"/>
      <c r="C29" s="333"/>
      <c r="D29"/>
      <c r="E29"/>
      <c r="F29"/>
      <c r="H29" s="294" t="s">
        <v>294</v>
      </c>
      <c r="I29" s="295"/>
      <c r="J29" s="295"/>
      <c r="K29" s="295"/>
      <c r="L29" s="295"/>
    </row>
    <row r="30" spans="2:19" ht="14.25" customHeight="1" x14ac:dyDescent="0.25">
      <c r="B30" s="331" t="s">
        <v>126</v>
      </c>
      <c r="C30" s="332"/>
      <c r="D30" s="332"/>
      <c r="E30"/>
      <c r="F30" s="172" t="s">
        <v>142</v>
      </c>
      <c r="H30" s="294" t="s">
        <v>296</v>
      </c>
      <c r="I30" s="295"/>
      <c r="J30" s="295"/>
      <c r="K30" s="295"/>
      <c r="L30" s="295"/>
    </row>
    <row r="31" spans="2:19" ht="14.25" customHeight="1" x14ac:dyDescent="0.25">
      <c r="B31" s="333"/>
      <c r="C31" s="333"/>
      <c r="D31"/>
      <c r="E31"/>
      <c r="H31" s="294" t="s">
        <v>295</v>
      </c>
    </row>
    <row r="32" spans="2:19" ht="14.25" customHeight="1" x14ac:dyDescent="0.2">
      <c r="B32" s="162" t="s">
        <v>127</v>
      </c>
      <c r="C32"/>
      <c r="D32"/>
      <c r="E32"/>
    </row>
    <row r="33" spans="2:19" ht="14.25" customHeight="1" x14ac:dyDescent="0.2">
      <c r="B33" s="333"/>
      <c r="C33" s="333"/>
      <c r="D33"/>
      <c r="E33"/>
    </row>
    <row r="34" spans="2:19" ht="14.25" customHeight="1" x14ac:dyDescent="0.25">
      <c r="B34" s="331" t="s">
        <v>128</v>
      </c>
      <c r="C34" s="332"/>
      <c r="D34" s="332"/>
      <c r="E34"/>
      <c r="F34" s="172" t="s">
        <v>143</v>
      </c>
    </row>
    <row r="35" spans="2:19" ht="14.25" customHeight="1" x14ac:dyDescent="0.2">
      <c r="B35" s="333"/>
      <c r="C35" s="333"/>
      <c r="D35"/>
      <c r="E35"/>
      <c r="F35"/>
    </row>
    <row r="36" spans="2:19" ht="14.25" customHeight="1" x14ac:dyDescent="0.2">
      <c r="B36" s="327" t="s">
        <v>129</v>
      </c>
      <c r="C36" s="328"/>
      <c r="D36" s="328"/>
      <c r="E36" s="328"/>
      <c r="F36" s="328"/>
      <c r="G36" s="328"/>
      <c r="H36" s="328"/>
      <c r="I36" s="328"/>
      <c r="J36" s="328"/>
      <c r="K36" s="328"/>
      <c r="L36" s="328"/>
      <c r="M36" s="328"/>
      <c r="N36" s="328"/>
      <c r="O36" s="328"/>
      <c r="P36" s="328"/>
      <c r="Q36" s="328"/>
      <c r="R36" s="328"/>
      <c r="S36" s="328"/>
    </row>
    <row r="37" spans="2:19" ht="14.25" customHeight="1" x14ac:dyDescent="0.2">
      <c r="B37" s="328"/>
      <c r="C37" s="328"/>
      <c r="D37" s="328"/>
      <c r="E37" s="328"/>
      <c r="F37" s="328"/>
      <c r="G37" s="328"/>
      <c r="H37" s="328"/>
      <c r="I37" s="328"/>
      <c r="J37" s="328"/>
      <c r="K37" s="328"/>
      <c r="L37" s="328"/>
      <c r="M37" s="328"/>
      <c r="N37" s="328"/>
      <c r="O37" s="328"/>
      <c r="P37" s="328"/>
      <c r="Q37" s="328"/>
      <c r="R37" s="328"/>
      <c r="S37" s="328"/>
    </row>
    <row r="38" spans="2:19" ht="14.25" customHeight="1" x14ac:dyDescent="0.2">
      <c r="B38" s="328"/>
      <c r="C38" s="328"/>
      <c r="D38" s="328"/>
      <c r="E38" s="328"/>
      <c r="F38" s="328"/>
      <c r="G38" s="328"/>
      <c r="H38" s="328"/>
      <c r="I38" s="328"/>
      <c r="J38" s="328"/>
      <c r="K38" s="328"/>
      <c r="L38" s="328"/>
      <c r="M38" s="328"/>
      <c r="N38" s="328"/>
      <c r="O38" s="328"/>
      <c r="P38" s="328"/>
      <c r="Q38" s="328"/>
      <c r="R38" s="328"/>
      <c r="S38" s="328"/>
    </row>
    <row r="39" spans="2:19" ht="14.25" customHeight="1" x14ac:dyDescent="0.2">
      <c r="B39" s="161"/>
      <c r="C39"/>
      <c r="D39"/>
      <c r="E39"/>
      <c r="F39"/>
    </row>
    <row r="40" spans="2:19" s="175" customFormat="1" ht="14.25" customHeight="1" x14ac:dyDescent="0.15">
      <c r="B40" s="174" t="s">
        <v>130</v>
      </c>
      <c r="C40" s="23"/>
      <c r="D40" s="23"/>
      <c r="E40" s="23"/>
      <c r="F40" s="23"/>
    </row>
    <row r="41" spans="2:19" s="175" customFormat="1" ht="14.25" customHeight="1" x14ac:dyDescent="0.15">
      <c r="B41" s="174" t="s">
        <v>131</v>
      </c>
      <c r="C41" s="23"/>
      <c r="D41" s="23"/>
      <c r="E41" s="23"/>
      <c r="F41" s="23"/>
    </row>
    <row r="42" spans="2:19" s="175" customFormat="1" ht="14.25" customHeight="1" x14ac:dyDescent="0.15">
      <c r="B42" s="174" t="s">
        <v>140</v>
      </c>
      <c r="C42" s="23"/>
      <c r="D42" s="23"/>
      <c r="E42" s="23"/>
      <c r="F42" s="23"/>
    </row>
    <row r="43" spans="2:19" s="175" customFormat="1" ht="14.25" customHeight="1" x14ac:dyDescent="0.15">
      <c r="B43" s="174" t="s">
        <v>150</v>
      </c>
      <c r="C43" s="23"/>
      <c r="D43" s="23"/>
      <c r="E43" s="23"/>
      <c r="F43" s="23"/>
    </row>
    <row r="44" spans="2:19" ht="14.25" customHeight="1" x14ac:dyDescent="0.2">
      <c r="B44" s="327" t="s">
        <v>153</v>
      </c>
      <c r="C44" s="328"/>
      <c r="D44" s="328"/>
      <c r="E44" s="328"/>
      <c r="F44" s="328"/>
      <c r="G44" s="328"/>
      <c r="H44" s="328"/>
      <c r="I44" s="328"/>
      <c r="J44" s="328"/>
      <c r="K44" s="328"/>
      <c r="L44" s="328"/>
      <c r="M44" s="328"/>
      <c r="N44" s="328"/>
      <c r="O44" s="328"/>
      <c r="P44" s="328"/>
      <c r="Q44" s="328"/>
      <c r="R44" s="328"/>
      <c r="S44" s="328"/>
    </row>
    <row r="45" spans="2:19" ht="14.25" customHeight="1" x14ac:dyDescent="0.2">
      <c r="B45" s="328"/>
      <c r="C45" s="328"/>
      <c r="D45" s="328"/>
      <c r="E45" s="328"/>
      <c r="F45" s="328"/>
      <c r="G45" s="328"/>
      <c r="H45" s="328"/>
      <c r="I45" s="328"/>
      <c r="J45" s="328"/>
      <c r="K45" s="328"/>
      <c r="L45" s="328"/>
      <c r="M45" s="328"/>
      <c r="N45" s="328"/>
      <c r="O45" s="328"/>
      <c r="P45" s="328"/>
      <c r="Q45" s="328"/>
      <c r="R45" s="328"/>
      <c r="S45" s="328"/>
    </row>
    <row r="46" spans="2:19" ht="14.25" customHeight="1" x14ac:dyDescent="0.2">
      <c r="B46" s="328"/>
      <c r="C46" s="328"/>
      <c r="D46" s="328"/>
      <c r="E46" s="328"/>
      <c r="F46" s="328"/>
      <c r="G46" s="328"/>
      <c r="H46" s="328"/>
      <c r="I46" s="328"/>
      <c r="J46" s="328"/>
      <c r="K46" s="328"/>
      <c r="L46" s="328"/>
      <c r="M46" s="328"/>
      <c r="N46" s="328"/>
      <c r="O46" s="328"/>
      <c r="P46" s="328"/>
      <c r="Q46" s="328"/>
      <c r="R46" s="328"/>
      <c r="S46" s="328"/>
    </row>
    <row r="47" spans="2:19" ht="14.25" customHeight="1" x14ac:dyDescent="0.2">
      <c r="B47" s="328"/>
      <c r="C47" s="328"/>
      <c r="D47" s="328"/>
      <c r="E47" s="328"/>
      <c r="F47" s="328"/>
      <c r="G47" s="328"/>
      <c r="H47" s="328"/>
      <c r="I47" s="328"/>
      <c r="J47" s="328"/>
      <c r="K47" s="328"/>
      <c r="L47" s="328"/>
      <c r="M47" s="328"/>
      <c r="N47" s="328"/>
      <c r="O47" s="328"/>
      <c r="P47" s="328"/>
      <c r="Q47" s="328"/>
      <c r="R47" s="328"/>
      <c r="S47" s="328"/>
    </row>
    <row r="48" spans="2:19" ht="14.25" customHeight="1" x14ac:dyDescent="0.2">
      <c r="B48" s="327" t="s">
        <v>151</v>
      </c>
      <c r="C48" s="328"/>
      <c r="D48" s="328"/>
      <c r="E48" s="328"/>
      <c r="F48" s="328"/>
      <c r="G48" s="328"/>
      <c r="H48" s="328"/>
      <c r="I48" s="328"/>
      <c r="J48" s="328"/>
      <c r="K48" s="328"/>
      <c r="L48" s="328"/>
      <c r="M48" s="328"/>
      <c r="N48" s="328"/>
      <c r="O48" s="328"/>
      <c r="P48" s="328"/>
      <c r="Q48" s="328"/>
      <c r="R48" s="328"/>
      <c r="S48" s="328"/>
    </row>
    <row r="49" spans="2:19" ht="14.25" customHeight="1" x14ac:dyDescent="0.2">
      <c r="B49" s="328"/>
      <c r="C49" s="328"/>
      <c r="D49" s="328"/>
      <c r="E49" s="328"/>
      <c r="F49" s="328"/>
      <c r="G49" s="328"/>
      <c r="H49" s="328"/>
      <c r="I49" s="328"/>
      <c r="J49" s="328"/>
      <c r="K49" s="328"/>
      <c r="L49" s="328"/>
      <c r="M49" s="328"/>
      <c r="N49" s="328"/>
      <c r="O49" s="328"/>
      <c r="P49" s="328"/>
      <c r="Q49" s="328"/>
      <c r="R49" s="328"/>
      <c r="S49" s="328"/>
    </row>
    <row r="50" spans="2:19" ht="14.25" customHeight="1" x14ac:dyDescent="0.2">
      <c r="B50" s="328"/>
      <c r="C50" s="328"/>
      <c r="D50" s="328"/>
      <c r="E50" s="328"/>
      <c r="F50" s="328"/>
      <c r="G50" s="328"/>
      <c r="H50" s="328"/>
      <c r="I50" s="328"/>
      <c r="J50" s="328"/>
      <c r="K50" s="328"/>
      <c r="L50" s="328"/>
      <c r="M50" s="328"/>
      <c r="N50" s="328"/>
      <c r="O50" s="328"/>
      <c r="P50" s="328"/>
      <c r="Q50" s="328"/>
      <c r="R50" s="328"/>
      <c r="S50" s="328"/>
    </row>
    <row r="51" spans="2:19" ht="14.25" customHeight="1" x14ac:dyDescent="0.2">
      <c r="B51" s="328"/>
      <c r="C51" s="328"/>
      <c r="D51" s="328"/>
      <c r="E51" s="328"/>
      <c r="F51" s="328"/>
      <c r="G51" s="328"/>
      <c r="H51" s="328"/>
      <c r="I51" s="328"/>
      <c r="J51" s="328"/>
      <c r="K51" s="328"/>
      <c r="L51" s="328"/>
      <c r="M51" s="328"/>
      <c r="N51" s="328"/>
      <c r="O51" s="328"/>
      <c r="P51" s="328"/>
      <c r="Q51" s="328"/>
      <c r="R51" s="328"/>
      <c r="S51" s="328"/>
    </row>
    <row r="52" spans="2:19" s="175" customFormat="1" ht="14.25" customHeight="1" x14ac:dyDescent="0.15">
      <c r="B52" s="162" t="s">
        <v>238</v>
      </c>
      <c r="C52" s="23"/>
      <c r="D52" s="23"/>
      <c r="E52" s="23"/>
      <c r="F52" s="23"/>
      <c r="G52" s="23"/>
      <c r="H52" s="23"/>
      <c r="I52" s="23"/>
    </row>
    <row r="53" spans="2:19" s="175" customFormat="1" ht="14.25" customHeight="1" x14ac:dyDescent="0.15">
      <c r="B53" s="162" t="s">
        <v>147</v>
      </c>
      <c r="C53" s="23"/>
      <c r="D53" s="23"/>
      <c r="E53" s="23"/>
      <c r="F53" s="23"/>
      <c r="G53" s="23"/>
      <c r="H53" s="23"/>
      <c r="I53" s="23"/>
    </row>
    <row r="54" spans="2:19" ht="14.25" customHeight="1" x14ac:dyDescent="0.2">
      <c r="B54" s="333"/>
      <c r="C54" s="333"/>
      <c r="D54" s="333"/>
      <c r="E54" s="333"/>
      <c r="F54"/>
      <c r="G54"/>
      <c r="H54"/>
      <c r="I54"/>
    </row>
    <row r="55" spans="2:19" ht="19.5" thickBot="1" x14ac:dyDescent="0.25">
      <c r="B55" s="338" t="s">
        <v>132</v>
      </c>
      <c r="C55" s="166" t="s">
        <v>298</v>
      </c>
      <c r="D55" s="340" t="s">
        <v>282</v>
      </c>
      <c r="E55"/>
      <c r="F55"/>
      <c r="G55"/>
      <c r="H55"/>
      <c r="I55" s="329" t="s">
        <v>144</v>
      </c>
    </row>
    <row r="56" spans="2:19" ht="14.25" customHeight="1" x14ac:dyDescent="0.2">
      <c r="B56" s="338"/>
      <c r="C56" s="165" t="s">
        <v>133</v>
      </c>
      <c r="D56" s="333"/>
      <c r="E56"/>
      <c r="F56"/>
      <c r="G56"/>
      <c r="H56"/>
      <c r="I56" s="330"/>
    </row>
    <row r="57" spans="2:19" ht="14.25" customHeight="1" x14ac:dyDescent="0.2">
      <c r="B57" s="333"/>
      <c r="C57" s="333"/>
      <c r="D57" s="333"/>
      <c r="E57" s="333"/>
      <c r="F57"/>
      <c r="G57"/>
      <c r="H57"/>
      <c r="I57"/>
    </row>
    <row r="58" spans="2:19" s="175" customFormat="1" ht="14.25" customHeight="1" x14ac:dyDescent="0.15">
      <c r="B58" s="167" t="s">
        <v>134</v>
      </c>
      <c r="C58" s="23"/>
      <c r="D58" s="23"/>
      <c r="E58" s="23"/>
      <c r="F58" s="23"/>
      <c r="G58" s="23"/>
      <c r="H58" s="23"/>
      <c r="I58" s="23"/>
    </row>
    <row r="59" spans="2:19" s="175" customFormat="1" ht="14.25" customHeight="1" x14ac:dyDescent="0.15">
      <c r="B59" s="162" t="s">
        <v>239</v>
      </c>
      <c r="C59" s="23"/>
      <c r="D59" s="23"/>
      <c r="E59" s="23"/>
      <c r="F59" s="23"/>
      <c r="G59" s="23"/>
      <c r="H59" s="23"/>
      <c r="I59" s="23"/>
    </row>
    <row r="60" spans="2:19" ht="14.25" customHeight="1" x14ac:dyDescent="0.2">
      <c r="B60" s="168"/>
      <c r="C60" s="168"/>
      <c r="D60" s="168"/>
      <c r="E60" s="168"/>
      <c r="F60" s="168"/>
      <c r="G60" s="168"/>
      <c r="H60" s="168"/>
      <c r="I60" s="168"/>
    </row>
    <row r="61" spans="2:19" ht="19.5" thickBot="1" x14ac:dyDescent="0.25">
      <c r="B61" s="338" t="s">
        <v>135</v>
      </c>
      <c r="C61" s="341" t="s">
        <v>136</v>
      </c>
      <c r="D61" s="166" t="s">
        <v>298</v>
      </c>
      <c r="E61" s="340" t="s">
        <v>282</v>
      </c>
      <c r="F61" s="339" t="s">
        <v>137</v>
      </c>
      <c r="G61" s="333" t="s">
        <v>138</v>
      </c>
      <c r="H61" s="333"/>
      <c r="I61" s="336" t="s">
        <v>145</v>
      </c>
    </row>
    <row r="62" spans="2:19" ht="18.75" x14ac:dyDescent="0.2">
      <c r="B62" s="338"/>
      <c r="C62" s="341"/>
      <c r="D62" s="165" t="s">
        <v>133</v>
      </c>
      <c r="E62" s="333"/>
      <c r="F62" s="339"/>
      <c r="G62" s="333"/>
      <c r="H62" s="333"/>
      <c r="I62" s="337"/>
    </row>
    <row r="63" spans="2:19" ht="14.25" customHeight="1" x14ac:dyDescent="0.2">
      <c r="B63" s="168"/>
      <c r="C63" s="168"/>
      <c r="D63" s="168"/>
      <c r="E63" s="168"/>
      <c r="F63" s="168"/>
      <c r="G63" s="168"/>
      <c r="H63" s="168"/>
      <c r="I63" s="168"/>
    </row>
    <row r="64" spans="2:19" ht="19.5" thickBot="1" x14ac:dyDescent="0.25">
      <c r="B64" s="338" t="s">
        <v>135</v>
      </c>
      <c r="C64" s="339"/>
      <c r="D64" s="166" t="s">
        <v>297</v>
      </c>
      <c r="E64" s="340" t="s">
        <v>299</v>
      </c>
      <c r="F64" s="339"/>
      <c r="G64" s="333"/>
      <c r="H64" s="336" t="s">
        <v>146</v>
      </c>
      <c r="I64" s="337"/>
    </row>
    <row r="65" spans="2:22" ht="18.75" x14ac:dyDescent="0.2">
      <c r="B65" s="338"/>
      <c r="C65" s="339"/>
      <c r="D65" s="165" t="s">
        <v>133</v>
      </c>
      <c r="E65" s="333"/>
      <c r="F65" s="339"/>
      <c r="G65" s="333"/>
      <c r="H65" s="337"/>
      <c r="I65" s="337"/>
      <c r="V65" s="161" t="s">
        <v>318</v>
      </c>
    </row>
    <row r="66" spans="2:22" ht="14.25" customHeight="1" x14ac:dyDescent="0.2">
      <c r="B66" s="168"/>
      <c r="C66" s="168"/>
      <c r="D66" s="168"/>
      <c r="E66" s="168"/>
      <c r="F66" s="168"/>
      <c r="G66" s="168"/>
      <c r="H66" s="168"/>
      <c r="I66" s="168"/>
    </row>
    <row r="67" spans="2:22" s="175" customFormat="1" ht="14.25" customHeight="1" x14ac:dyDescent="0.15">
      <c r="B67" s="167" t="s">
        <v>139</v>
      </c>
      <c r="C67" s="23"/>
      <c r="D67" s="23"/>
      <c r="E67" s="23"/>
      <c r="F67" s="23"/>
      <c r="G67" s="23"/>
      <c r="H67" s="23"/>
      <c r="I67" s="23"/>
    </row>
    <row r="69" spans="2:22" ht="14.25" customHeight="1" x14ac:dyDescent="0.2">
      <c r="B69" s="327" t="s">
        <v>300</v>
      </c>
      <c r="C69" s="328"/>
      <c r="D69" s="328"/>
      <c r="E69" s="328"/>
      <c r="F69" s="328"/>
      <c r="G69" s="328"/>
      <c r="H69" s="328"/>
      <c r="I69" s="328"/>
      <c r="J69" s="328"/>
      <c r="K69" s="328"/>
      <c r="L69" s="328"/>
      <c r="M69" s="328"/>
      <c r="N69" s="328"/>
      <c r="O69" s="328"/>
      <c r="P69" s="328"/>
      <c r="Q69" s="328"/>
      <c r="R69" s="328"/>
      <c r="S69" s="328"/>
    </row>
    <row r="70" spans="2:22" ht="14.25" customHeight="1" x14ac:dyDescent="0.2">
      <c r="B70" s="328"/>
      <c r="C70" s="328"/>
      <c r="D70" s="328"/>
      <c r="E70" s="328"/>
      <c r="F70" s="328"/>
      <c r="G70" s="328"/>
      <c r="H70" s="328"/>
      <c r="I70" s="328"/>
      <c r="J70" s="328"/>
      <c r="K70" s="328"/>
      <c r="L70" s="328"/>
      <c r="M70" s="328"/>
      <c r="N70" s="328"/>
      <c r="O70" s="328"/>
      <c r="P70" s="328"/>
      <c r="Q70" s="328"/>
      <c r="R70" s="328"/>
      <c r="S70" s="328"/>
    </row>
    <row r="71" spans="2:22" ht="14.25" customHeight="1" x14ac:dyDescent="0.2">
      <c r="B71" s="328"/>
      <c r="C71" s="328"/>
      <c r="D71" s="328"/>
      <c r="E71" s="328"/>
      <c r="F71" s="328"/>
      <c r="G71" s="328"/>
      <c r="H71" s="328"/>
      <c r="I71" s="328"/>
      <c r="J71" s="328"/>
      <c r="K71" s="328"/>
      <c r="L71" s="328"/>
      <c r="M71" s="328"/>
      <c r="N71" s="328"/>
      <c r="O71" s="328"/>
      <c r="P71" s="328"/>
      <c r="Q71" s="328"/>
      <c r="R71" s="328"/>
      <c r="S71" s="328"/>
      <c r="V71" s="169"/>
    </row>
    <row r="72" spans="2:22" ht="14.25" customHeight="1" x14ac:dyDescent="0.2">
      <c r="B72" s="328"/>
      <c r="C72" s="328"/>
      <c r="D72" s="328"/>
      <c r="E72" s="328"/>
      <c r="F72" s="328"/>
      <c r="G72" s="328"/>
      <c r="H72" s="328"/>
      <c r="I72" s="328"/>
      <c r="J72" s="328"/>
      <c r="K72" s="328"/>
      <c r="L72" s="328"/>
      <c r="M72" s="328"/>
      <c r="N72" s="328"/>
      <c r="O72" s="328"/>
      <c r="P72" s="328"/>
      <c r="Q72" s="328"/>
      <c r="R72" s="328"/>
      <c r="S72" s="328"/>
    </row>
    <row r="73" spans="2:22" ht="14.25" customHeight="1" x14ac:dyDescent="0.2">
      <c r="B73" s="328"/>
      <c r="C73" s="328"/>
      <c r="D73" s="328"/>
      <c r="E73" s="328"/>
      <c r="F73" s="328"/>
      <c r="G73" s="328"/>
      <c r="H73" s="328"/>
      <c r="I73" s="328"/>
      <c r="J73" s="328"/>
      <c r="K73" s="328"/>
      <c r="L73" s="328"/>
      <c r="M73" s="328"/>
      <c r="N73" s="328"/>
      <c r="O73" s="328"/>
      <c r="P73" s="328"/>
      <c r="Q73" s="328"/>
      <c r="R73" s="328"/>
      <c r="S73" s="328"/>
      <c r="V73" s="169"/>
    </row>
    <row r="74" spans="2:22" ht="14.25" customHeight="1" x14ac:dyDescent="0.2">
      <c r="B74" s="328"/>
      <c r="C74" s="328"/>
      <c r="D74" s="328"/>
      <c r="E74" s="328"/>
      <c r="F74" s="328"/>
      <c r="G74" s="328"/>
      <c r="H74" s="328"/>
      <c r="I74" s="328"/>
      <c r="J74" s="328"/>
      <c r="K74" s="328"/>
      <c r="L74" s="328"/>
      <c r="M74" s="328"/>
      <c r="N74" s="328"/>
      <c r="O74" s="328"/>
      <c r="P74" s="328"/>
      <c r="Q74" s="328"/>
      <c r="R74" s="328"/>
      <c r="S74" s="328"/>
    </row>
    <row r="75" spans="2:22" ht="14.25" customHeight="1" x14ac:dyDescent="0.2">
      <c r="B75" s="327" t="s">
        <v>148</v>
      </c>
      <c r="C75" s="328"/>
      <c r="D75" s="328"/>
      <c r="E75" s="328"/>
      <c r="F75" s="328"/>
      <c r="G75" s="328"/>
      <c r="H75" s="328"/>
      <c r="I75" s="328"/>
      <c r="J75" s="328"/>
      <c r="K75" s="328"/>
      <c r="L75" s="328"/>
      <c r="M75" s="328"/>
      <c r="N75" s="328"/>
      <c r="O75" s="328"/>
      <c r="P75" s="328"/>
      <c r="Q75" s="328"/>
      <c r="R75" s="328"/>
      <c r="S75" s="328"/>
    </row>
    <row r="76" spans="2:22" ht="14.25" customHeight="1" x14ac:dyDescent="0.2">
      <c r="B76" s="328"/>
      <c r="C76" s="328"/>
      <c r="D76" s="328"/>
      <c r="E76" s="328"/>
      <c r="F76" s="328"/>
      <c r="G76" s="328"/>
      <c r="H76" s="328"/>
      <c r="I76" s="328"/>
      <c r="J76" s="328"/>
      <c r="K76" s="328"/>
      <c r="L76" s="328"/>
      <c r="M76" s="328"/>
      <c r="N76" s="328"/>
      <c r="O76" s="328"/>
      <c r="P76" s="328"/>
      <c r="Q76" s="328"/>
      <c r="R76" s="328"/>
      <c r="S76" s="328"/>
    </row>
    <row r="77" spans="2:22" ht="14.25" customHeight="1" x14ac:dyDescent="0.2">
      <c r="B77" s="328"/>
      <c r="C77" s="328"/>
      <c r="D77" s="328"/>
      <c r="E77" s="328"/>
      <c r="F77" s="328"/>
      <c r="G77" s="328"/>
      <c r="H77" s="328"/>
      <c r="I77" s="328"/>
      <c r="J77" s="328"/>
      <c r="K77" s="328"/>
      <c r="L77" s="328"/>
      <c r="M77" s="328"/>
      <c r="N77" s="328"/>
      <c r="O77" s="328"/>
      <c r="P77" s="328"/>
      <c r="Q77" s="328"/>
      <c r="R77" s="328"/>
      <c r="S77" s="328"/>
    </row>
    <row r="78" spans="2:22" ht="14.25" customHeight="1" x14ac:dyDescent="0.2">
      <c r="B78" s="328"/>
      <c r="C78" s="328"/>
      <c r="D78" s="328"/>
      <c r="E78" s="328"/>
      <c r="F78" s="328"/>
      <c r="G78" s="328"/>
      <c r="H78" s="328"/>
      <c r="I78" s="328"/>
      <c r="J78" s="328"/>
      <c r="K78" s="328"/>
      <c r="L78" s="328"/>
      <c r="M78" s="328"/>
      <c r="N78" s="328"/>
      <c r="O78" s="328"/>
      <c r="P78" s="328"/>
      <c r="Q78" s="328"/>
      <c r="R78" s="328"/>
      <c r="S78" s="328"/>
    </row>
    <row r="79" spans="2:22" ht="14.25" customHeight="1" x14ac:dyDescent="0.2">
      <c r="B79" s="327" t="s">
        <v>149</v>
      </c>
      <c r="C79" s="328"/>
      <c r="D79" s="328"/>
      <c r="E79" s="328"/>
      <c r="F79" s="328"/>
      <c r="G79" s="328"/>
      <c r="H79" s="328"/>
      <c r="I79" s="328"/>
      <c r="J79" s="328"/>
      <c r="K79" s="328"/>
      <c r="L79" s="328"/>
      <c r="M79" s="328"/>
      <c r="N79" s="328"/>
      <c r="O79" s="328"/>
      <c r="P79" s="328"/>
      <c r="Q79" s="328"/>
      <c r="R79" s="328"/>
      <c r="S79" s="328"/>
    </row>
    <row r="80" spans="2:22" ht="14.25" customHeight="1" x14ac:dyDescent="0.2">
      <c r="B80" s="328"/>
      <c r="C80" s="328"/>
      <c r="D80" s="328"/>
      <c r="E80" s="328"/>
      <c r="F80" s="328"/>
      <c r="G80" s="328"/>
      <c r="H80" s="328"/>
      <c r="I80" s="328"/>
      <c r="J80" s="328"/>
      <c r="K80" s="328"/>
      <c r="L80" s="328"/>
      <c r="M80" s="328"/>
      <c r="N80" s="328"/>
      <c r="O80" s="328"/>
      <c r="P80" s="328"/>
      <c r="Q80" s="328"/>
      <c r="R80" s="328"/>
      <c r="S80" s="328"/>
    </row>
    <row r="81" spans="2:19" ht="14.25" customHeight="1" x14ac:dyDescent="0.2">
      <c r="B81" s="328"/>
      <c r="C81" s="328"/>
      <c r="D81" s="328"/>
      <c r="E81" s="328"/>
      <c r="F81" s="328"/>
      <c r="G81" s="328"/>
      <c r="H81" s="328"/>
      <c r="I81" s="328"/>
      <c r="J81" s="328"/>
      <c r="K81" s="328"/>
      <c r="L81" s="328"/>
      <c r="M81" s="328"/>
      <c r="N81" s="328"/>
      <c r="O81" s="328"/>
      <c r="P81" s="328"/>
      <c r="Q81" s="328"/>
      <c r="R81" s="328"/>
      <c r="S81" s="328"/>
    </row>
    <row r="82" spans="2:19" ht="14.25" customHeight="1" x14ac:dyDescent="0.2">
      <c r="B82" s="328"/>
      <c r="C82" s="328"/>
      <c r="D82" s="328"/>
      <c r="E82" s="328"/>
      <c r="F82" s="328"/>
      <c r="G82" s="328"/>
      <c r="H82" s="328"/>
      <c r="I82" s="328"/>
      <c r="J82" s="328"/>
      <c r="K82" s="328"/>
      <c r="L82" s="328"/>
      <c r="M82" s="328"/>
      <c r="N82" s="328"/>
      <c r="O82" s="328"/>
      <c r="P82" s="328"/>
      <c r="Q82" s="328"/>
      <c r="R82" s="328"/>
      <c r="S82" s="328"/>
    </row>
    <row r="83" spans="2:19" ht="14.25" customHeight="1" x14ac:dyDescent="0.2">
      <c r="B83" s="327" t="s">
        <v>240</v>
      </c>
      <c r="C83" s="328"/>
      <c r="D83" s="328"/>
      <c r="E83" s="328"/>
      <c r="F83" s="328"/>
      <c r="G83" s="328"/>
      <c r="H83" s="328"/>
      <c r="I83" s="328"/>
      <c r="J83" s="328"/>
      <c r="K83" s="328"/>
      <c r="L83" s="328"/>
      <c r="M83" s="328"/>
      <c r="N83" s="328"/>
      <c r="O83" s="328"/>
      <c r="P83" s="328"/>
      <c r="Q83" s="328"/>
      <c r="R83" s="328"/>
      <c r="S83" s="328"/>
    </row>
    <row r="84" spans="2:19" ht="14.25" customHeight="1" x14ac:dyDescent="0.2">
      <c r="B84" s="328"/>
      <c r="C84" s="328"/>
      <c r="D84" s="328"/>
      <c r="E84" s="328"/>
      <c r="F84" s="328"/>
      <c r="G84" s="328"/>
      <c r="H84" s="328"/>
      <c r="I84" s="328"/>
      <c r="J84" s="328"/>
      <c r="K84" s="328"/>
      <c r="L84" s="328"/>
      <c r="M84" s="328"/>
      <c r="N84" s="328"/>
      <c r="O84" s="328"/>
      <c r="P84" s="328"/>
      <c r="Q84" s="328"/>
      <c r="R84" s="328"/>
      <c r="S84" s="328"/>
    </row>
    <row r="85" spans="2:19" ht="14.25" customHeight="1" x14ac:dyDescent="0.2">
      <c r="B85" s="328"/>
      <c r="C85" s="328"/>
      <c r="D85" s="328"/>
      <c r="E85" s="328"/>
      <c r="F85" s="328"/>
      <c r="G85" s="328"/>
      <c r="H85" s="328"/>
      <c r="I85" s="328"/>
      <c r="J85" s="328"/>
      <c r="K85" s="328"/>
      <c r="L85" s="328"/>
      <c r="M85" s="328"/>
      <c r="N85" s="328"/>
      <c r="O85" s="328"/>
      <c r="P85" s="328"/>
      <c r="Q85" s="328"/>
      <c r="R85" s="328"/>
      <c r="S85" s="328"/>
    </row>
    <row r="86" spans="2:19" ht="14.25" customHeight="1" x14ac:dyDescent="0.2">
      <c r="B86" s="196"/>
      <c r="C86" s="196"/>
      <c r="D86" s="196"/>
      <c r="E86" s="196"/>
      <c r="F86" s="196"/>
      <c r="G86" s="196"/>
      <c r="H86" s="196"/>
      <c r="I86" s="196"/>
      <c r="J86" s="196"/>
      <c r="K86" s="196"/>
      <c r="L86" s="196"/>
      <c r="M86" s="196"/>
      <c r="N86" s="196"/>
      <c r="O86" s="196"/>
      <c r="P86" s="196"/>
      <c r="Q86" s="196"/>
      <c r="R86" s="196"/>
      <c r="S86" s="196"/>
    </row>
    <row r="87" spans="2:19" ht="14.25" customHeight="1" x14ac:dyDescent="0.25">
      <c r="B87" s="248" t="s">
        <v>195</v>
      </c>
    </row>
    <row r="89" spans="2:19" ht="14.25" customHeight="1" x14ac:dyDescent="0.25">
      <c r="B89" s="247" t="s">
        <v>193</v>
      </c>
    </row>
    <row r="90" spans="2:19" ht="14.25" customHeight="1" x14ac:dyDescent="0.25">
      <c r="B90" s="247" t="s">
        <v>194</v>
      </c>
    </row>
    <row r="91" spans="2:19" ht="14.25" customHeight="1" x14ac:dyDescent="0.25">
      <c r="B91" s="247"/>
    </row>
    <row r="92" spans="2:19" ht="14.25" customHeight="1" x14ac:dyDescent="0.25">
      <c r="B92" s="247" t="s">
        <v>291</v>
      </c>
    </row>
    <row r="94" spans="2:19" ht="14.25" customHeight="1" x14ac:dyDescent="0.25">
      <c r="B94" s="247" t="s">
        <v>187</v>
      </c>
    </row>
    <row r="95" spans="2:19" ht="14.25" customHeight="1" x14ac:dyDescent="0.25">
      <c r="B95" s="247"/>
    </row>
    <row r="96" spans="2:19" ht="14.25" customHeight="1" x14ac:dyDescent="0.25">
      <c r="B96" s="247" t="s">
        <v>188</v>
      </c>
    </row>
    <row r="97" spans="2:30" ht="14.25" customHeight="1" x14ac:dyDescent="0.25">
      <c r="B97" s="247"/>
    </row>
    <row r="98" spans="2:30" ht="14.25" customHeight="1" x14ac:dyDescent="0.25">
      <c r="B98" s="247" t="s">
        <v>189</v>
      </c>
    </row>
    <row r="99" spans="2:30" ht="14.25" customHeight="1" x14ac:dyDescent="0.25">
      <c r="B99" s="247"/>
    </row>
    <row r="100" spans="2:30" ht="14.25" customHeight="1" x14ac:dyDescent="0.25">
      <c r="B100" s="247" t="s">
        <v>196</v>
      </c>
      <c r="V100" s="334" t="s">
        <v>319</v>
      </c>
      <c r="W100" s="335"/>
      <c r="X100" s="335"/>
      <c r="Y100" s="335"/>
      <c r="Z100" s="335"/>
      <c r="AA100" s="335"/>
      <c r="AB100" s="335"/>
      <c r="AC100" s="335"/>
      <c r="AD100" s="335"/>
    </row>
    <row r="101" spans="2:30" ht="14.25" customHeight="1" x14ac:dyDescent="0.25">
      <c r="B101" s="247" t="s">
        <v>197</v>
      </c>
      <c r="V101" s="335"/>
      <c r="W101" s="335"/>
      <c r="X101" s="335"/>
      <c r="Y101" s="335"/>
      <c r="Z101" s="335"/>
      <c r="AA101" s="335"/>
      <c r="AB101" s="335"/>
      <c r="AC101" s="335"/>
      <c r="AD101" s="335"/>
    </row>
    <row r="102" spans="2:30" ht="14.25" customHeight="1" x14ac:dyDescent="0.2">
      <c r="V102" s="335"/>
      <c r="W102" s="335"/>
      <c r="X102" s="335"/>
      <c r="Y102" s="335"/>
      <c r="Z102" s="335"/>
      <c r="AA102" s="335"/>
      <c r="AB102" s="335"/>
      <c r="AC102" s="335"/>
      <c r="AD102" s="335"/>
    </row>
    <row r="103" spans="2:30" ht="14.25" customHeight="1" x14ac:dyDescent="0.25">
      <c r="B103" s="247" t="s">
        <v>190</v>
      </c>
      <c r="V103" s="335"/>
      <c r="W103" s="335"/>
      <c r="X103" s="335"/>
      <c r="Y103" s="335"/>
      <c r="Z103" s="335"/>
      <c r="AA103" s="335"/>
      <c r="AB103" s="335"/>
      <c r="AC103" s="335"/>
      <c r="AD103" s="335"/>
    </row>
    <row r="104" spans="2:30" ht="14.25" customHeight="1" x14ac:dyDescent="0.25">
      <c r="B104" s="247"/>
      <c r="V104" s="335"/>
      <c r="W104" s="335"/>
      <c r="X104" s="335"/>
      <c r="Y104" s="335"/>
      <c r="Z104" s="335"/>
      <c r="AA104" s="335"/>
      <c r="AB104" s="335"/>
      <c r="AC104" s="335"/>
      <c r="AD104" s="335"/>
    </row>
    <row r="105" spans="2:30" ht="14.25" customHeight="1" x14ac:dyDescent="0.25">
      <c r="B105" s="247" t="s">
        <v>191</v>
      </c>
    </row>
    <row r="106" spans="2:30" ht="14.25" customHeight="1" x14ac:dyDescent="0.25">
      <c r="B106" s="247"/>
    </row>
    <row r="107" spans="2:30" ht="14.25" customHeight="1" x14ac:dyDescent="0.25">
      <c r="B107" s="247" t="s">
        <v>192</v>
      </c>
    </row>
    <row r="109" spans="2:30" ht="14.25" customHeight="1" x14ac:dyDescent="0.25">
      <c r="B109" s="247" t="s">
        <v>284</v>
      </c>
    </row>
    <row r="112" spans="2:30" ht="14.25" customHeight="1" x14ac:dyDescent="0.25">
      <c r="B112" s="248" t="s">
        <v>325</v>
      </c>
    </row>
    <row r="113" spans="2:2" ht="14.25" customHeight="1" x14ac:dyDescent="0.25">
      <c r="B113" s="247"/>
    </row>
    <row r="114" spans="2:2" ht="14.25" customHeight="1" x14ac:dyDescent="0.25">
      <c r="B114" s="247" t="s">
        <v>288</v>
      </c>
    </row>
    <row r="115" spans="2:2" ht="14.25" customHeight="1" x14ac:dyDescent="0.25">
      <c r="B115" s="247" t="s">
        <v>285</v>
      </c>
    </row>
    <row r="117" spans="2:2" ht="14.25" customHeight="1" x14ac:dyDescent="0.25">
      <c r="B117" s="247" t="s">
        <v>290</v>
      </c>
    </row>
    <row r="119" spans="2:2" ht="14.25" customHeight="1" x14ac:dyDescent="0.25">
      <c r="B119" s="247" t="s">
        <v>286</v>
      </c>
    </row>
    <row r="120" spans="2:2" ht="14.25" customHeight="1" x14ac:dyDescent="0.2">
      <c r="B120" s="296" t="s">
        <v>287</v>
      </c>
    </row>
  </sheetData>
  <mergeCells count="35">
    <mergeCell ref="I61:I62"/>
    <mergeCell ref="B54:E54"/>
    <mergeCell ref="B55:B56"/>
    <mergeCell ref="D55:D56"/>
    <mergeCell ref="B57:E57"/>
    <mergeCell ref="B61:B62"/>
    <mergeCell ref="C61:C62"/>
    <mergeCell ref="E61:E62"/>
    <mergeCell ref="F61:F62"/>
    <mergeCell ref="G61:H62"/>
    <mergeCell ref="G64:G65"/>
    <mergeCell ref="V100:AD104"/>
    <mergeCell ref="B79:S82"/>
    <mergeCell ref="B83:S85"/>
    <mergeCell ref="B69:S74"/>
    <mergeCell ref="B75:S78"/>
    <mergeCell ref="H64:I65"/>
    <mergeCell ref="B64:B65"/>
    <mergeCell ref="C64:C65"/>
    <mergeCell ref="E64:E65"/>
    <mergeCell ref="F64:F65"/>
    <mergeCell ref="B17:S19"/>
    <mergeCell ref="B22:S24"/>
    <mergeCell ref="B36:S38"/>
    <mergeCell ref="B44:S47"/>
    <mergeCell ref="I55:I56"/>
    <mergeCell ref="B21:S21"/>
    <mergeCell ref="B30:D30"/>
    <mergeCell ref="B48:S51"/>
    <mergeCell ref="B27:F27"/>
    <mergeCell ref="B29:C29"/>
    <mergeCell ref="B31:C31"/>
    <mergeCell ref="B33:C33"/>
    <mergeCell ref="B35:C35"/>
    <mergeCell ref="B34:D34"/>
  </mergeCells>
  <hyperlinks>
    <hyperlink ref="B120" r:id="rId1" xr:uid="{9DF9951B-E570-4C48-81F0-6CD491762470}"/>
  </hyperlinks>
  <pageMargins left="0.7" right="0.7" top="0.75" bottom="0.75" header="0.3" footer="0.3"/>
  <pageSetup paperSize="9" orientation="portrait" horizontalDpi="1200" verticalDpi="1200"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3D38A5-3AFD-468D-AEEC-688C3C717D2B}">
  <dimension ref="B2:S7"/>
  <sheetViews>
    <sheetView workbookViewId="0"/>
  </sheetViews>
  <sheetFormatPr defaultRowHeight="12" x14ac:dyDescent="0.15"/>
  <sheetData>
    <row r="2" spans="2:19" s="176" customFormat="1" ht="14.25" customHeight="1" x14ac:dyDescent="0.15">
      <c r="B2" s="176" t="s">
        <v>340</v>
      </c>
    </row>
    <row r="3" spans="2:19" s="176" customFormat="1" ht="14.25" customHeight="1" x14ac:dyDescent="0.15"/>
    <row r="4" spans="2:19" s="176" customFormat="1" ht="14.25" customHeight="1" x14ac:dyDescent="0.15">
      <c r="C4" s="342" t="s">
        <v>342</v>
      </c>
      <c r="D4" s="342"/>
      <c r="E4" s="342"/>
      <c r="F4" s="342"/>
      <c r="G4" s="342"/>
      <c r="H4" s="342"/>
      <c r="I4" s="342"/>
      <c r="J4" s="342"/>
      <c r="K4" s="342"/>
      <c r="L4" s="342"/>
      <c r="M4" s="342"/>
      <c r="N4" s="342"/>
      <c r="O4" s="335"/>
      <c r="P4" s="335"/>
      <c r="Q4" s="335"/>
      <c r="R4" s="335"/>
      <c r="S4" s="335"/>
    </row>
    <row r="5" spans="2:19" s="176" customFormat="1" ht="14.25" customHeight="1" x14ac:dyDescent="0.15">
      <c r="C5" s="342" t="s">
        <v>350</v>
      </c>
      <c r="D5" s="335"/>
      <c r="E5" s="335"/>
      <c r="F5" s="335"/>
      <c r="G5" s="335"/>
      <c r="H5" s="335"/>
      <c r="I5" s="335"/>
      <c r="J5" s="335"/>
      <c r="K5" s="335"/>
      <c r="L5" s="335"/>
      <c r="M5" s="335"/>
      <c r="N5" s="335"/>
      <c r="O5" s="335"/>
      <c r="P5" s="335"/>
      <c r="Q5" s="335"/>
      <c r="R5" s="335"/>
      <c r="S5" s="335"/>
    </row>
    <row r="6" spans="2:19" s="176" customFormat="1" ht="14.25" customHeight="1" x14ac:dyDescent="0.15">
      <c r="C6" s="342" t="s">
        <v>343</v>
      </c>
      <c r="D6" s="342"/>
      <c r="E6" s="342"/>
      <c r="F6" s="342"/>
      <c r="G6" s="342"/>
      <c r="H6" s="342"/>
      <c r="I6" s="342"/>
      <c r="J6" s="342"/>
      <c r="K6" s="342"/>
      <c r="L6" s="342"/>
      <c r="M6" s="342"/>
      <c r="N6" s="342"/>
      <c r="O6" s="335"/>
      <c r="P6" s="335"/>
      <c r="Q6" s="335"/>
      <c r="R6" s="335"/>
      <c r="S6" s="335"/>
    </row>
    <row r="7" spans="2:19" s="176" customFormat="1" ht="14.25" customHeight="1" x14ac:dyDescent="0.15">
      <c r="C7" s="342" t="s">
        <v>351</v>
      </c>
      <c r="D7" s="335"/>
      <c r="E7" s="335"/>
      <c r="F7" s="335"/>
      <c r="G7" s="335"/>
      <c r="H7" s="335"/>
      <c r="I7" s="335"/>
      <c r="J7" s="335"/>
      <c r="K7" s="335"/>
      <c r="L7" s="335"/>
      <c r="M7" s="335"/>
      <c r="N7" s="335"/>
      <c r="O7" s="335"/>
      <c r="P7" s="335"/>
      <c r="Q7" s="335"/>
      <c r="R7" s="335"/>
      <c r="S7" s="335"/>
    </row>
  </sheetData>
  <mergeCells count="4">
    <mergeCell ref="C4:S4"/>
    <mergeCell ref="C6:S6"/>
    <mergeCell ref="C7:S7"/>
    <mergeCell ref="C5:S5"/>
  </mergeCells>
  <pageMargins left="0.7" right="0.7" top="0.75" bottom="0.75" header="0.3" footer="0.3"/>
  <pageSetup paperSize="9"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C94079-E9B1-4918-8051-54E6BF0C104F}">
  <dimension ref="B2:X25"/>
  <sheetViews>
    <sheetView workbookViewId="0"/>
  </sheetViews>
  <sheetFormatPr defaultRowHeight="12" x14ac:dyDescent="0.15"/>
  <sheetData>
    <row r="2" spans="2:24" ht="15.75" x14ac:dyDescent="0.25">
      <c r="B2" s="256" t="s">
        <v>233</v>
      </c>
    </row>
    <row r="4" spans="2:24" ht="15.75" x14ac:dyDescent="0.15">
      <c r="B4" s="167" t="s">
        <v>334</v>
      </c>
    </row>
    <row r="5" spans="2:24" ht="15.75" x14ac:dyDescent="0.15">
      <c r="B5" s="167"/>
    </row>
    <row r="6" spans="2:24" ht="15.75" x14ac:dyDescent="0.15">
      <c r="B6" s="167" t="s">
        <v>335</v>
      </c>
    </row>
    <row r="7" spans="2:24" ht="15.75" x14ac:dyDescent="0.15">
      <c r="B7" s="167"/>
    </row>
    <row r="8" spans="2:24" x14ac:dyDescent="0.15">
      <c r="B8" s="324" t="s">
        <v>234</v>
      </c>
      <c r="C8" s="323"/>
      <c r="D8" s="323"/>
      <c r="E8" s="323"/>
      <c r="F8" s="323"/>
      <c r="G8" s="323"/>
      <c r="H8" s="323"/>
      <c r="I8" s="323"/>
      <c r="J8" s="323"/>
      <c r="K8" s="323"/>
      <c r="L8" s="323"/>
      <c r="M8" s="323"/>
      <c r="N8" s="323"/>
      <c r="O8" s="323"/>
      <c r="P8" s="323"/>
      <c r="Q8" s="323"/>
      <c r="R8" s="323"/>
      <c r="S8" s="323"/>
      <c r="T8" s="323"/>
      <c r="U8" s="323"/>
      <c r="V8" s="323"/>
      <c r="W8" s="323"/>
      <c r="X8" s="323"/>
    </row>
    <row r="9" spans="2:24" x14ac:dyDescent="0.15">
      <c r="B9" s="323"/>
      <c r="C9" s="323"/>
      <c r="D9" s="323"/>
      <c r="E9" s="323"/>
      <c r="F9" s="323"/>
      <c r="G9" s="323"/>
      <c r="H9" s="323"/>
      <c r="I9" s="323"/>
      <c r="J9" s="323"/>
      <c r="K9" s="323"/>
      <c r="L9" s="323"/>
      <c r="M9" s="323"/>
      <c r="N9" s="323"/>
      <c r="O9" s="323"/>
      <c r="P9" s="323"/>
      <c r="Q9" s="323"/>
      <c r="R9" s="323"/>
      <c r="S9" s="323"/>
      <c r="T9" s="323"/>
      <c r="U9" s="323"/>
      <c r="V9" s="323"/>
      <c r="W9" s="323"/>
      <c r="X9" s="323"/>
    </row>
    <row r="10" spans="2:24" x14ac:dyDescent="0.15">
      <c r="B10" s="323"/>
      <c r="C10" s="323"/>
      <c r="D10" s="323"/>
      <c r="E10" s="323"/>
      <c r="F10" s="323"/>
      <c r="G10" s="323"/>
      <c r="H10" s="323"/>
      <c r="I10" s="323"/>
      <c r="J10" s="323"/>
      <c r="K10" s="323"/>
      <c r="L10" s="323"/>
      <c r="M10" s="323"/>
      <c r="N10" s="323"/>
      <c r="O10" s="323"/>
      <c r="P10" s="323"/>
      <c r="Q10" s="323"/>
      <c r="R10" s="323"/>
      <c r="S10" s="323"/>
      <c r="T10" s="323"/>
      <c r="U10" s="323"/>
      <c r="V10" s="323"/>
      <c r="W10" s="323"/>
      <c r="X10" s="323"/>
    </row>
    <row r="11" spans="2:24" ht="15.75" x14ac:dyDescent="0.15">
      <c r="B11" s="167"/>
    </row>
    <row r="12" spans="2:24" x14ac:dyDescent="0.15">
      <c r="B12" s="324" t="s">
        <v>235</v>
      </c>
      <c r="C12" s="323"/>
      <c r="D12" s="323"/>
      <c r="E12" s="323"/>
      <c r="F12" s="323"/>
      <c r="G12" s="323"/>
      <c r="H12" s="323"/>
      <c r="I12" s="323"/>
      <c r="J12" s="323"/>
      <c r="K12" s="323"/>
      <c r="L12" s="323"/>
      <c r="M12" s="323"/>
      <c r="N12" s="323"/>
      <c r="O12" s="323"/>
      <c r="P12" s="323"/>
      <c r="Q12" s="323"/>
      <c r="R12" s="323"/>
      <c r="S12" s="323"/>
      <c r="T12" s="323"/>
      <c r="U12" s="323"/>
      <c r="V12" s="323"/>
      <c r="W12" s="323"/>
      <c r="X12" s="323"/>
    </row>
    <row r="13" spans="2:24" x14ac:dyDescent="0.15">
      <c r="B13" s="323"/>
      <c r="C13" s="323"/>
      <c r="D13" s="323"/>
      <c r="E13" s="323"/>
      <c r="F13" s="323"/>
      <c r="G13" s="323"/>
      <c r="H13" s="323"/>
      <c r="I13" s="323"/>
      <c r="J13" s="323"/>
      <c r="K13" s="323"/>
      <c r="L13" s="323"/>
      <c r="M13" s="323"/>
      <c r="N13" s="323"/>
      <c r="O13" s="323"/>
      <c r="P13" s="323"/>
      <c r="Q13" s="323"/>
      <c r="R13" s="323"/>
      <c r="S13" s="323"/>
      <c r="T13" s="323"/>
      <c r="U13" s="323"/>
      <c r="V13" s="323"/>
      <c r="W13" s="323"/>
      <c r="X13" s="323"/>
    </row>
    <row r="14" spans="2:24" x14ac:dyDescent="0.15">
      <c r="B14" s="323"/>
      <c r="C14" s="323"/>
      <c r="D14" s="323"/>
      <c r="E14" s="323"/>
      <c r="F14" s="323"/>
      <c r="G14" s="323"/>
      <c r="H14" s="323"/>
      <c r="I14" s="323"/>
      <c r="J14" s="323"/>
      <c r="K14" s="323"/>
      <c r="L14" s="323"/>
      <c r="M14" s="323"/>
      <c r="N14" s="323"/>
      <c r="O14" s="323"/>
      <c r="P14" s="323"/>
      <c r="Q14" s="323"/>
      <c r="R14" s="323"/>
      <c r="S14" s="323"/>
      <c r="T14" s="323"/>
      <c r="U14" s="323"/>
      <c r="V14" s="323"/>
      <c r="W14" s="323"/>
      <c r="X14" s="323"/>
    </row>
    <row r="15" spans="2:24" ht="15.75" x14ac:dyDescent="0.15">
      <c r="B15" s="167"/>
    </row>
    <row r="16" spans="2:24" ht="15.75" x14ac:dyDescent="0.15">
      <c r="B16" s="167" t="s">
        <v>236</v>
      </c>
    </row>
    <row r="17" spans="2:3" ht="15.75" x14ac:dyDescent="0.15">
      <c r="B17" s="167"/>
    </row>
    <row r="18" spans="2:3" ht="15.75" x14ac:dyDescent="0.25">
      <c r="B18" s="247" t="s">
        <v>253</v>
      </c>
    </row>
    <row r="19" spans="2:3" ht="15.75" x14ac:dyDescent="0.25">
      <c r="B19" s="247"/>
    </row>
    <row r="20" spans="2:3" ht="15.75" x14ac:dyDescent="0.25">
      <c r="C20" s="247" t="s">
        <v>249</v>
      </c>
    </row>
    <row r="21" spans="2:3" ht="15.75" x14ac:dyDescent="0.25">
      <c r="C21" s="247" t="s">
        <v>248</v>
      </c>
    </row>
    <row r="22" spans="2:3" ht="15.75" x14ac:dyDescent="0.25">
      <c r="C22" s="247" t="s">
        <v>250</v>
      </c>
    </row>
    <row r="23" spans="2:3" ht="15.75" x14ac:dyDescent="0.25">
      <c r="C23" s="247" t="s">
        <v>251</v>
      </c>
    </row>
    <row r="24" spans="2:3" ht="15.75" x14ac:dyDescent="0.25">
      <c r="C24" s="247"/>
    </row>
    <row r="25" spans="2:3" ht="15.75" x14ac:dyDescent="0.25">
      <c r="C25" s="247" t="s">
        <v>252</v>
      </c>
    </row>
  </sheetData>
  <mergeCells count="2">
    <mergeCell ref="B8:X10"/>
    <mergeCell ref="B12:X14"/>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418B2B-87DA-4888-9E92-BAE2009ACA11}">
  <sheetPr syncVertical="1" syncRef="A1" transitionEvaluation="1"/>
  <dimension ref="A1:AE585"/>
  <sheetViews>
    <sheetView workbookViewId="0"/>
  </sheetViews>
  <sheetFormatPr defaultColWidth="9.625" defaultRowHeight="12.75" x14ac:dyDescent="0.15"/>
  <cols>
    <col min="1" max="4" width="12.75" style="232" bestFit="1" customWidth="1"/>
    <col min="5" max="5" width="19.25" style="232" bestFit="1" customWidth="1"/>
    <col min="6" max="6" width="20.125" style="232" bestFit="1" customWidth="1"/>
    <col min="7" max="7" width="8.25" bestFit="1" customWidth="1"/>
    <col min="8" max="8" width="10.375" customWidth="1"/>
    <col min="9" max="9" width="15" style="14" customWidth="1"/>
    <col min="10" max="10" width="18.5" style="14" customWidth="1"/>
    <col min="11" max="11" width="25" customWidth="1"/>
    <col min="13" max="13" width="16.25" customWidth="1"/>
    <col min="14" max="14" width="21.625" customWidth="1"/>
    <col min="15" max="15" width="10.625" style="14" customWidth="1"/>
    <col min="16" max="16" width="13.375" bestFit="1" customWidth="1"/>
    <col min="17" max="17" width="13.375" customWidth="1"/>
    <col min="18" max="18" width="15.125" customWidth="1"/>
    <col min="19" max="19" width="13.625" customWidth="1"/>
    <col min="21" max="21" width="14" bestFit="1" customWidth="1"/>
    <col min="22" max="22" width="15" style="74" bestFit="1" customWidth="1"/>
    <col min="23" max="23" width="12" customWidth="1"/>
    <col min="24" max="24" width="14.25" customWidth="1"/>
    <col min="25" max="25" width="11.375" customWidth="1"/>
    <col min="26" max="26" width="11.25" customWidth="1"/>
    <col min="29" max="29" width="11.25" customWidth="1"/>
  </cols>
  <sheetData>
    <row r="1" spans="1:24" ht="13.5" customHeight="1" thickBot="1" x14ac:dyDescent="0.25">
      <c r="A1" s="231" t="s">
        <v>179</v>
      </c>
      <c r="B1" s="231" t="s">
        <v>180</v>
      </c>
      <c r="C1" s="231" t="s">
        <v>181</v>
      </c>
      <c r="D1" s="231" t="s">
        <v>182</v>
      </c>
      <c r="E1" s="231" t="s">
        <v>183</v>
      </c>
      <c r="F1" s="231" t="s">
        <v>184</v>
      </c>
      <c r="G1" s="292" t="s">
        <v>0</v>
      </c>
      <c r="H1" s="293" t="s">
        <v>1</v>
      </c>
      <c r="I1" s="291" t="s">
        <v>73</v>
      </c>
      <c r="J1" s="72" t="s">
        <v>74</v>
      </c>
      <c r="K1" s="30" t="s">
        <v>4</v>
      </c>
      <c r="L1" s="251" t="s">
        <v>75</v>
      </c>
      <c r="M1" s="31" t="s">
        <v>54</v>
      </c>
      <c r="N1" s="78" t="s">
        <v>33</v>
      </c>
      <c r="O1" s="77" t="s">
        <v>34</v>
      </c>
      <c r="P1" s="207" t="s">
        <v>33</v>
      </c>
      <c r="Q1" s="345" t="s">
        <v>35</v>
      </c>
      <c r="R1" s="345"/>
      <c r="S1" s="345"/>
    </row>
    <row r="2" spans="1:24" ht="15.75" thickBot="1" x14ac:dyDescent="0.35">
      <c r="A2" s="287"/>
      <c r="B2" s="287"/>
      <c r="C2" s="287"/>
      <c r="D2" s="287"/>
      <c r="E2" s="288"/>
      <c r="F2" s="288"/>
      <c r="G2" s="15">
        <f t="shared" ref="G2:G65" si="0">(E2+F2)/2</f>
        <v>0</v>
      </c>
      <c r="H2" s="15">
        <f t="shared" ref="H2:H65" si="1">ABS(E2-F2)</f>
        <v>0</v>
      </c>
      <c r="I2" s="7"/>
      <c r="J2" s="264" t="s">
        <v>109</v>
      </c>
      <c r="K2" s="2"/>
      <c r="L2" s="2"/>
      <c r="M2" s="63" t="s">
        <v>55</v>
      </c>
      <c r="N2" s="78" t="s">
        <v>158</v>
      </c>
      <c r="O2" s="209" t="s">
        <v>159</v>
      </c>
      <c r="P2" s="208" t="s">
        <v>160</v>
      </c>
      <c r="Q2" s="345"/>
      <c r="R2" s="345"/>
      <c r="S2" s="345"/>
    </row>
    <row r="3" spans="1:24" ht="15.75" thickBot="1" x14ac:dyDescent="0.35">
      <c r="A3" s="287"/>
      <c r="B3" s="287"/>
      <c r="C3" s="287"/>
      <c r="D3" s="287"/>
      <c r="E3" s="288"/>
      <c r="F3" s="288"/>
      <c r="G3" s="15">
        <f t="shared" si="0"/>
        <v>0</v>
      </c>
      <c r="H3" s="15">
        <f t="shared" si="1"/>
        <v>0</v>
      </c>
      <c r="I3" s="146"/>
      <c r="J3" s="265" t="s">
        <v>264</v>
      </c>
      <c r="K3" s="125"/>
      <c r="L3" s="2"/>
      <c r="M3" s="64" t="s">
        <v>99</v>
      </c>
      <c r="N3" s="62" t="s">
        <v>225</v>
      </c>
      <c r="O3" s="18" t="s">
        <v>2</v>
      </c>
      <c r="P3" s="13" t="s">
        <v>3</v>
      </c>
      <c r="Q3" s="41" t="s">
        <v>5</v>
      </c>
      <c r="R3" s="43" t="s">
        <v>6</v>
      </c>
      <c r="S3" s="52" t="s">
        <v>7</v>
      </c>
    </row>
    <row r="4" spans="1:24" ht="15.75" thickBot="1" x14ac:dyDescent="0.25">
      <c r="A4" s="287"/>
      <c r="B4" s="287"/>
      <c r="C4" s="287"/>
      <c r="D4" s="287"/>
      <c r="E4" s="288"/>
      <c r="F4" s="288"/>
      <c r="G4" s="15">
        <f t="shared" si="0"/>
        <v>0</v>
      </c>
      <c r="H4" s="290">
        <f t="shared" si="1"/>
        <v>0</v>
      </c>
      <c r="I4" s="153" t="s">
        <v>268</v>
      </c>
      <c r="J4" s="147"/>
      <c r="K4" s="148"/>
      <c r="L4" s="2"/>
      <c r="M4" s="159" t="s">
        <v>120</v>
      </c>
      <c r="N4" s="19">
        <f>K12</f>
        <v>1</v>
      </c>
      <c r="O4" s="40">
        <f>I12</f>
        <v>0</v>
      </c>
      <c r="P4" s="17">
        <f>J12</f>
        <v>0</v>
      </c>
      <c r="Q4" s="68">
        <f t="shared" ref="Q4:R16" si="2">(O4^2)</f>
        <v>0</v>
      </c>
      <c r="R4" s="69">
        <f t="shared" si="2"/>
        <v>0</v>
      </c>
      <c r="S4" s="70">
        <f t="shared" ref="S4:S16" si="3">(O4*P4)</f>
        <v>0</v>
      </c>
      <c r="T4" s="226" t="s">
        <v>163</v>
      </c>
      <c r="U4" s="346" t="s">
        <v>242</v>
      </c>
      <c r="V4" s="347"/>
    </row>
    <row r="5" spans="1:24" ht="15.75" thickBot="1" x14ac:dyDescent="0.35">
      <c r="A5" s="287"/>
      <c r="B5" s="287"/>
      <c r="C5" s="287"/>
      <c r="D5" s="287"/>
      <c r="E5" s="288"/>
      <c r="F5" s="288"/>
      <c r="G5" s="15">
        <f t="shared" si="0"/>
        <v>0</v>
      </c>
      <c r="H5" s="290">
        <f t="shared" si="1"/>
        <v>0</v>
      </c>
      <c r="I5" s="154" t="s">
        <v>269</v>
      </c>
      <c r="J5" s="149"/>
      <c r="K5" s="150"/>
      <c r="L5" s="2"/>
      <c r="M5" s="259" t="s">
        <v>117</v>
      </c>
      <c r="N5" s="156">
        <f>K23</f>
        <v>2</v>
      </c>
      <c r="O5" s="40">
        <f>I23</f>
        <v>0</v>
      </c>
      <c r="P5" s="17">
        <f>J23</f>
        <v>0</v>
      </c>
      <c r="Q5" s="68">
        <f t="shared" si="2"/>
        <v>0</v>
      </c>
      <c r="R5" s="69">
        <f t="shared" si="2"/>
        <v>0</v>
      </c>
      <c r="S5" s="70">
        <f t="shared" si="3"/>
        <v>0</v>
      </c>
      <c r="T5" s="226" t="s">
        <v>163</v>
      </c>
      <c r="U5" s="348"/>
      <c r="V5" s="349"/>
    </row>
    <row r="6" spans="1:24" ht="15.75" thickBot="1" x14ac:dyDescent="0.25">
      <c r="A6" s="287"/>
      <c r="B6" s="287"/>
      <c r="C6" s="287"/>
      <c r="D6" s="287"/>
      <c r="E6" s="288"/>
      <c r="F6" s="288"/>
      <c r="G6" s="15">
        <f t="shared" si="0"/>
        <v>0</v>
      </c>
      <c r="H6" s="290">
        <f t="shared" si="1"/>
        <v>0</v>
      </c>
      <c r="I6" s="155" t="s">
        <v>275</v>
      </c>
      <c r="J6" s="151"/>
      <c r="K6" s="152"/>
      <c r="L6" s="2"/>
      <c r="M6" s="2"/>
      <c r="N6" s="19">
        <f>K34</f>
        <v>3</v>
      </c>
      <c r="O6" s="40">
        <f>I34</f>
        <v>0</v>
      </c>
      <c r="P6" s="17">
        <f>J34</f>
        <v>0</v>
      </c>
      <c r="Q6" s="68">
        <f t="shared" si="2"/>
        <v>0</v>
      </c>
      <c r="R6" s="69">
        <f t="shared" si="2"/>
        <v>0</v>
      </c>
      <c r="S6" s="70">
        <f t="shared" si="3"/>
        <v>0</v>
      </c>
      <c r="T6" s="226" t="s">
        <v>163</v>
      </c>
      <c r="U6" s="348"/>
      <c r="V6" s="349"/>
    </row>
    <row r="7" spans="1:24" ht="15" x14ac:dyDescent="0.2">
      <c r="A7" s="287"/>
      <c r="B7" s="287"/>
      <c r="C7" s="287"/>
      <c r="D7" s="287"/>
      <c r="E7" s="288"/>
      <c r="F7" s="288"/>
      <c r="G7" s="15">
        <f t="shared" si="0"/>
        <v>0</v>
      </c>
      <c r="H7" s="15">
        <f t="shared" si="1"/>
        <v>0</v>
      </c>
      <c r="I7" s="284" t="s">
        <v>270</v>
      </c>
      <c r="J7" s="282"/>
      <c r="K7" s="283"/>
      <c r="L7" s="2"/>
      <c r="M7" s="2"/>
      <c r="N7" s="19">
        <f>K45</f>
        <v>4</v>
      </c>
      <c r="O7" s="40">
        <f>I45</f>
        <v>0</v>
      </c>
      <c r="P7" s="17">
        <f>J45</f>
        <v>0</v>
      </c>
      <c r="Q7" s="68">
        <f t="shared" si="2"/>
        <v>0</v>
      </c>
      <c r="R7" s="69">
        <f t="shared" si="2"/>
        <v>0</v>
      </c>
      <c r="S7" s="70">
        <f t="shared" si="3"/>
        <v>0</v>
      </c>
      <c r="T7" s="226" t="s">
        <v>163</v>
      </c>
      <c r="U7" s="348"/>
      <c r="V7" s="349"/>
    </row>
    <row r="8" spans="1:24" ht="15.75" thickBot="1" x14ac:dyDescent="0.25">
      <c r="A8" s="287"/>
      <c r="B8" s="287"/>
      <c r="C8" s="287"/>
      <c r="D8" s="287"/>
      <c r="E8" s="288"/>
      <c r="F8" s="288"/>
      <c r="G8" s="15">
        <f t="shared" si="0"/>
        <v>0</v>
      </c>
      <c r="H8" s="15">
        <f t="shared" si="1"/>
        <v>0</v>
      </c>
      <c r="I8" s="7"/>
      <c r="J8" s="7"/>
      <c r="K8" s="2"/>
      <c r="L8" s="2"/>
      <c r="M8" s="2"/>
      <c r="N8" s="19">
        <f>K56</f>
        <v>5</v>
      </c>
      <c r="O8" s="40">
        <f>I56</f>
        <v>0</v>
      </c>
      <c r="P8" s="17">
        <f>J56</f>
        <v>0</v>
      </c>
      <c r="Q8" s="68">
        <f t="shared" si="2"/>
        <v>0</v>
      </c>
      <c r="R8" s="69">
        <f t="shared" si="2"/>
        <v>0</v>
      </c>
      <c r="S8" s="70">
        <f t="shared" si="3"/>
        <v>0</v>
      </c>
      <c r="T8" s="226" t="s">
        <v>163</v>
      </c>
      <c r="U8" s="348"/>
      <c r="V8" s="349"/>
    </row>
    <row r="9" spans="1:24" ht="15.75" thickBot="1" x14ac:dyDescent="0.25">
      <c r="A9" s="287"/>
      <c r="B9" s="287"/>
      <c r="C9" s="287"/>
      <c r="D9" s="287"/>
      <c r="E9" s="288"/>
      <c r="F9" s="288"/>
      <c r="G9" s="15">
        <f t="shared" si="0"/>
        <v>0</v>
      </c>
      <c r="H9" s="15">
        <f t="shared" si="1"/>
        <v>0</v>
      </c>
      <c r="I9" s="7"/>
      <c r="J9" s="220" t="s">
        <v>162</v>
      </c>
      <c r="K9" s="221"/>
      <c r="L9" s="2"/>
      <c r="M9" s="2"/>
      <c r="N9" s="66">
        <f>K67</f>
        <v>6</v>
      </c>
      <c r="O9" s="67">
        <f>I67</f>
        <v>0</v>
      </c>
      <c r="P9" s="71">
        <f>J67</f>
        <v>0</v>
      </c>
      <c r="Q9" s="68">
        <f t="shared" si="2"/>
        <v>0</v>
      </c>
      <c r="R9" s="69">
        <f t="shared" si="2"/>
        <v>0</v>
      </c>
      <c r="S9" s="70">
        <f t="shared" si="3"/>
        <v>0</v>
      </c>
      <c r="T9" s="226" t="s">
        <v>163</v>
      </c>
      <c r="U9" s="348"/>
      <c r="V9" s="349"/>
    </row>
    <row r="10" spans="1:24" ht="15" x14ac:dyDescent="0.2">
      <c r="A10" s="287"/>
      <c r="B10" s="287"/>
      <c r="C10" s="287"/>
      <c r="D10" s="287"/>
      <c r="E10" s="288"/>
      <c r="F10" s="288"/>
      <c r="G10" s="15">
        <f t="shared" si="0"/>
        <v>0</v>
      </c>
      <c r="H10" s="15">
        <f t="shared" si="1"/>
        <v>0</v>
      </c>
      <c r="I10" s="7"/>
      <c r="J10" s="7"/>
      <c r="K10" s="2"/>
      <c r="L10" s="2"/>
      <c r="M10" s="2"/>
      <c r="N10" s="66">
        <f>K78</f>
        <v>7</v>
      </c>
      <c r="O10" s="67">
        <f>I78</f>
        <v>0</v>
      </c>
      <c r="P10" s="71">
        <f>J78</f>
        <v>0</v>
      </c>
      <c r="Q10" s="68">
        <f t="shared" si="2"/>
        <v>0</v>
      </c>
      <c r="R10" s="69">
        <f t="shared" si="2"/>
        <v>0</v>
      </c>
      <c r="S10" s="70">
        <f t="shared" si="3"/>
        <v>0</v>
      </c>
      <c r="T10" s="226" t="s">
        <v>163</v>
      </c>
      <c r="U10" s="348"/>
      <c r="V10" s="349"/>
    </row>
    <row r="11" spans="1:24" ht="15" x14ac:dyDescent="0.2">
      <c r="A11" s="287"/>
      <c r="B11" s="287"/>
      <c r="C11" s="287"/>
      <c r="D11" s="287"/>
      <c r="E11" s="288"/>
      <c r="F11" s="288"/>
      <c r="G11" s="15">
        <f t="shared" si="0"/>
        <v>0</v>
      </c>
      <c r="H11" s="15">
        <f t="shared" si="1"/>
        <v>0</v>
      </c>
      <c r="I11" s="7"/>
      <c r="J11" s="7"/>
      <c r="K11" s="2"/>
      <c r="L11" s="2"/>
      <c r="M11" s="2"/>
      <c r="N11" s="66">
        <f>K89</f>
        <v>8</v>
      </c>
      <c r="O11" s="67">
        <f>I89</f>
        <v>0</v>
      </c>
      <c r="P11" s="71">
        <f>J89</f>
        <v>0</v>
      </c>
      <c r="Q11" s="68">
        <f>(O11^2)</f>
        <v>0</v>
      </c>
      <c r="R11" s="69">
        <f t="shared" si="2"/>
        <v>0</v>
      </c>
      <c r="S11" s="70">
        <f t="shared" si="3"/>
        <v>0</v>
      </c>
      <c r="T11" s="226" t="s">
        <v>163</v>
      </c>
      <c r="U11" s="348"/>
      <c r="V11" s="349"/>
    </row>
    <row r="12" spans="1:24" ht="13.5" thickBot="1" x14ac:dyDescent="0.25">
      <c r="A12" s="287"/>
      <c r="B12" s="287"/>
      <c r="C12" s="287"/>
      <c r="D12" s="287"/>
      <c r="E12" s="288"/>
      <c r="F12" s="288"/>
      <c r="G12" s="15">
        <f t="shared" si="0"/>
        <v>0</v>
      </c>
      <c r="H12" s="15">
        <f t="shared" si="1"/>
        <v>0</v>
      </c>
      <c r="I12" s="73">
        <f>AVERAGE(G2:G12)</f>
        <v>0</v>
      </c>
      <c r="J12" s="73">
        <f>MEDIAN(H2:H12)</f>
        <v>0</v>
      </c>
      <c r="K12" s="60">
        <v>1</v>
      </c>
      <c r="L12" s="60" t="s">
        <v>65</v>
      </c>
      <c r="M12" s="3"/>
      <c r="N12" s="130">
        <f>K100</f>
        <v>9</v>
      </c>
      <c r="O12" s="67">
        <f>I100</f>
        <v>0</v>
      </c>
      <c r="P12" s="71">
        <f>J100</f>
        <v>0</v>
      </c>
      <c r="Q12" s="68">
        <f t="shared" ref="Q12:Q16" si="4">(O12^2)</f>
        <v>0</v>
      </c>
      <c r="R12" s="69">
        <f t="shared" si="2"/>
        <v>0</v>
      </c>
      <c r="S12" s="70">
        <f t="shared" si="3"/>
        <v>0</v>
      </c>
      <c r="U12" s="350"/>
      <c r="V12" s="351"/>
    </row>
    <row r="13" spans="1:24" ht="13.5" thickBot="1" x14ac:dyDescent="0.25">
      <c r="A13" s="287"/>
      <c r="B13" s="287"/>
      <c r="C13" s="287"/>
      <c r="D13" s="287"/>
      <c r="E13" s="288"/>
      <c r="F13" s="288"/>
      <c r="G13" s="15">
        <f t="shared" si="0"/>
        <v>0</v>
      </c>
      <c r="H13" s="15">
        <f t="shared" si="1"/>
        <v>0</v>
      </c>
      <c r="I13" s="7"/>
      <c r="J13" s="7"/>
      <c r="K13" s="2"/>
      <c r="L13" s="2"/>
      <c r="M13" s="2"/>
      <c r="N13" s="130">
        <f>K111</f>
        <v>10</v>
      </c>
      <c r="O13" s="67">
        <f>I111</f>
        <v>0</v>
      </c>
      <c r="P13" s="71">
        <f>J111</f>
        <v>0</v>
      </c>
      <c r="Q13" s="68">
        <f t="shared" si="4"/>
        <v>0</v>
      </c>
      <c r="R13" s="69">
        <f t="shared" si="2"/>
        <v>0</v>
      </c>
      <c r="S13" s="70">
        <f t="shared" si="3"/>
        <v>0</v>
      </c>
    </row>
    <row r="14" spans="1:24" ht="15.75" thickBot="1" x14ac:dyDescent="0.35">
      <c r="A14" s="287"/>
      <c r="B14" s="287"/>
      <c r="C14" s="287"/>
      <c r="D14" s="287"/>
      <c r="E14" s="288"/>
      <c r="F14" s="288"/>
      <c r="G14" s="15">
        <f t="shared" si="0"/>
        <v>0</v>
      </c>
      <c r="H14" s="15">
        <f t="shared" si="1"/>
        <v>0</v>
      </c>
      <c r="J14" s="264" t="s">
        <v>265</v>
      </c>
      <c r="M14" s="2"/>
      <c r="N14" s="130">
        <f>K122</f>
        <v>11</v>
      </c>
      <c r="O14" s="67">
        <f>I122</f>
        <v>0</v>
      </c>
      <c r="P14" s="71">
        <f>J122</f>
        <v>0</v>
      </c>
      <c r="Q14" s="68">
        <f t="shared" si="4"/>
        <v>0</v>
      </c>
      <c r="R14" s="69">
        <f t="shared" si="2"/>
        <v>0</v>
      </c>
      <c r="S14" s="70">
        <f t="shared" si="3"/>
        <v>0</v>
      </c>
    </row>
    <row r="15" spans="1:24" ht="15.75" thickBot="1" x14ac:dyDescent="0.25">
      <c r="A15" s="287"/>
      <c r="B15" s="287"/>
      <c r="C15" s="287"/>
      <c r="D15" s="287"/>
      <c r="E15" s="288"/>
      <c r="F15" s="288"/>
      <c r="G15" s="15">
        <f t="shared" si="0"/>
        <v>0</v>
      </c>
      <c r="H15" s="290">
        <f t="shared" si="1"/>
        <v>0</v>
      </c>
      <c r="I15" s="266" t="s">
        <v>263</v>
      </c>
      <c r="J15" s="267"/>
      <c r="K15" s="268"/>
      <c r="L15" s="269"/>
      <c r="M15" s="2"/>
      <c r="N15" s="130">
        <f>K133</f>
        <v>12</v>
      </c>
      <c r="O15" s="67">
        <f>I133</f>
        <v>0</v>
      </c>
      <c r="P15" s="71">
        <f>J133</f>
        <v>0</v>
      </c>
      <c r="Q15" s="68">
        <f t="shared" si="4"/>
        <v>0</v>
      </c>
      <c r="R15" s="69">
        <f t="shared" si="2"/>
        <v>0</v>
      </c>
      <c r="S15" s="70">
        <f t="shared" si="3"/>
        <v>0</v>
      </c>
      <c r="T15" s="352" t="s">
        <v>109</v>
      </c>
      <c r="U15" s="353"/>
      <c r="V15" s="353"/>
      <c r="W15" s="354"/>
      <c r="X15" s="126"/>
    </row>
    <row r="16" spans="1:24" ht="15" x14ac:dyDescent="0.3">
      <c r="A16" s="287"/>
      <c r="B16" s="287"/>
      <c r="C16" s="287"/>
      <c r="D16" s="287"/>
      <c r="E16" s="288"/>
      <c r="F16" s="288"/>
      <c r="G16" s="15">
        <f t="shared" si="0"/>
        <v>0</v>
      </c>
      <c r="H16" s="290">
        <f t="shared" si="1"/>
        <v>0</v>
      </c>
      <c r="I16" s="270" t="s">
        <v>271</v>
      </c>
      <c r="J16" s="271"/>
      <c r="K16" s="272"/>
      <c r="L16" s="273"/>
      <c r="M16" s="2"/>
      <c r="N16" s="236">
        <f>K144</f>
        <v>13</v>
      </c>
      <c r="O16" s="67">
        <f>I144</f>
        <v>0</v>
      </c>
      <c r="P16" s="71">
        <f>J144</f>
        <v>0</v>
      </c>
      <c r="Q16" s="68">
        <f t="shared" si="4"/>
        <v>0</v>
      </c>
      <c r="R16" s="69">
        <f t="shared" si="2"/>
        <v>0</v>
      </c>
      <c r="S16" s="70">
        <f t="shared" si="3"/>
        <v>0</v>
      </c>
      <c r="T16" s="138" t="s">
        <v>110</v>
      </c>
      <c r="U16" s="139"/>
      <c r="V16" s="140"/>
      <c r="W16" s="141"/>
      <c r="X16" s="126"/>
    </row>
    <row r="17" spans="1:24" ht="15" x14ac:dyDescent="0.3">
      <c r="A17" s="287"/>
      <c r="B17" s="287"/>
      <c r="C17" s="287"/>
      <c r="D17" s="287"/>
      <c r="E17" s="288"/>
      <c r="F17" s="288"/>
      <c r="G17" s="15">
        <f t="shared" si="0"/>
        <v>0</v>
      </c>
      <c r="H17" s="290">
        <f t="shared" si="1"/>
        <v>0</v>
      </c>
      <c r="I17" s="270" t="s">
        <v>272</v>
      </c>
      <c r="J17" s="271"/>
      <c r="K17" s="272"/>
      <c r="L17" s="273"/>
      <c r="M17" s="2"/>
      <c r="N17" s="130">
        <f>K155</f>
        <v>14</v>
      </c>
      <c r="O17" s="131">
        <f>I155</f>
        <v>0</v>
      </c>
      <c r="P17" s="132">
        <f>J155</f>
        <v>0</v>
      </c>
      <c r="Q17" s="68">
        <f t="shared" ref="Q17:Q43" si="5">(O17^2)</f>
        <v>0</v>
      </c>
      <c r="R17" s="69">
        <f t="shared" ref="R17:R43" si="6">(P17^2)</f>
        <v>0</v>
      </c>
      <c r="S17" s="70">
        <f t="shared" ref="S17:S43" si="7">(O17*P17)</f>
        <v>0</v>
      </c>
      <c r="T17" s="142" t="s">
        <v>241</v>
      </c>
      <c r="U17" s="143"/>
      <c r="V17" s="144"/>
      <c r="W17" s="145"/>
      <c r="X17" s="126"/>
    </row>
    <row r="18" spans="1:24" ht="15" x14ac:dyDescent="0.3">
      <c r="A18" s="287"/>
      <c r="B18" s="287"/>
      <c r="C18" s="287"/>
      <c r="D18" s="287"/>
      <c r="E18" s="288"/>
      <c r="F18" s="288"/>
      <c r="G18" s="15">
        <f t="shared" si="0"/>
        <v>0</v>
      </c>
      <c r="H18" s="290">
        <f t="shared" si="1"/>
        <v>0</v>
      </c>
      <c r="I18" s="270" t="s">
        <v>273</v>
      </c>
      <c r="J18" s="271"/>
      <c r="K18" s="272"/>
      <c r="L18" s="273"/>
      <c r="M18" s="2"/>
      <c r="N18" s="130">
        <f>K166</f>
        <v>15</v>
      </c>
      <c r="O18" s="131">
        <f>I166</f>
        <v>0</v>
      </c>
      <c r="P18" s="132">
        <f>J166</f>
        <v>0</v>
      </c>
      <c r="Q18" s="68">
        <f t="shared" si="5"/>
        <v>0</v>
      </c>
      <c r="R18" s="69">
        <f t="shared" si="6"/>
        <v>0</v>
      </c>
      <c r="S18" s="70">
        <f t="shared" si="7"/>
        <v>0</v>
      </c>
      <c r="T18" s="142" t="s">
        <v>111</v>
      </c>
      <c r="U18" s="143"/>
      <c r="V18" s="144"/>
      <c r="W18" s="145"/>
      <c r="X18" s="126"/>
    </row>
    <row r="19" spans="1:24" ht="15" x14ac:dyDescent="0.3">
      <c r="A19" s="287"/>
      <c r="B19" s="287"/>
      <c r="C19" s="287"/>
      <c r="D19" s="287"/>
      <c r="E19" s="288"/>
      <c r="F19" s="288"/>
      <c r="G19" s="15">
        <f t="shared" si="0"/>
        <v>0</v>
      </c>
      <c r="H19" s="290">
        <f t="shared" si="1"/>
        <v>0</v>
      </c>
      <c r="I19" s="270" t="s">
        <v>274</v>
      </c>
      <c r="J19" s="271"/>
      <c r="K19" s="272"/>
      <c r="L19" s="273"/>
      <c r="M19" s="2"/>
      <c r="N19" s="130">
        <f>K177</f>
        <v>16</v>
      </c>
      <c r="O19" s="131">
        <f>I177</f>
        <v>0</v>
      </c>
      <c r="P19" s="132">
        <f>J177</f>
        <v>0</v>
      </c>
      <c r="Q19" s="68">
        <f t="shared" si="5"/>
        <v>0</v>
      </c>
      <c r="R19" s="69">
        <f t="shared" si="6"/>
        <v>0</v>
      </c>
      <c r="S19" s="70">
        <f t="shared" si="7"/>
        <v>0</v>
      </c>
      <c r="T19" s="142" t="s">
        <v>260</v>
      </c>
      <c r="U19" s="143"/>
      <c r="V19" s="144"/>
      <c r="W19" s="145"/>
      <c r="X19" s="126"/>
    </row>
    <row r="20" spans="1:24" ht="15" x14ac:dyDescent="0.3">
      <c r="A20" s="287"/>
      <c r="B20" s="287"/>
      <c r="C20" s="287"/>
      <c r="D20" s="287"/>
      <c r="E20" s="288"/>
      <c r="F20" s="288"/>
      <c r="G20" s="15">
        <f t="shared" si="0"/>
        <v>0</v>
      </c>
      <c r="H20" s="290">
        <f t="shared" si="1"/>
        <v>0</v>
      </c>
      <c r="I20" s="274" t="s">
        <v>266</v>
      </c>
      <c r="J20" s="275"/>
      <c r="K20" s="276"/>
      <c r="L20" s="277"/>
      <c r="M20" s="2"/>
      <c r="N20" s="130">
        <f>K188</f>
        <v>17</v>
      </c>
      <c r="O20" s="131">
        <f>I188</f>
        <v>0</v>
      </c>
      <c r="P20" s="132">
        <f>J188</f>
        <v>0</v>
      </c>
      <c r="Q20" s="68">
        <f t="shared" si="5"/>
        <v>0</v>
      </c>
      <c r="R20" s="69">
        <f t="shared" si="6"/>
        <v>0</v>
      </c>
      <c r="S20" s="70">
        <f t="shared" si="7"/>
        <v>0</v>
      </c>
      <c r="T20" s="262" t="s">
        <v>261</v>
      </c>
      <c r="U20" s="143"/>
      <c r="V20" s="144"/>
      <c r="W20" s="145"/>
      <c r="X20" s="126"/>
    </row>
    <row r="21" spans="1:24" ht="15.75" thickBot="1" x14ac:dyDescent="0.35">
      <c r="A21" s="287"/>
      <c r="B21" s="287"/>
      <c r="C21" s="287"/>
      <c r="D21" s="287"/>
      <c r="E21" s="288"/>
      <c r="F21" s="288"/>
      <c r="G21" s="15">
        <f t="shared" si="0"/>
        <v>0</v>
      </c>
      <c r="H21" s="290">
        <f t="shared" si="1"/>
        <v>0</v>
      </c>
      <c r="I21" s="281" t="s">
        <v>267</v>
      </c>
      <c r="J21" s="278"/>
      <c r="K21" s="279"/>
      <c r="L21" s="280"/>
      <c r="M21" s="2"/>
      <c r="N21" s="130">
        <f>K199</f>
        <v>18</v>
      </c>
      <c r="O21" s="131">
        <f>I199</f>
        <v>0</v>
      </c>
      <c r="P21" s="132">
        <f>J199</f>
        <v>0</v>
      </c>
      <c r="Q21" s="68">
        <f t="shared" si="5"/>
        <v>0</v>
      </c>
      <c r="R21" s="69">
        <f t="shared" si="6"/>
        <v>0</v>
      </c>
      <c r="S21" s="70">
        <f t="shared" si="7"/>
        <v>0</v>
      </c>
      <c r="T21" s="262" t="s">
        <v>262</v>
      </c>
      <c r="U21" s="143"/>
      <c r="V21" s="144"/>
      <c r="W21" s="145"/>
      <c r="X21" s="126"/>
    </row>
    <row r="22" spans="1:24" ht="15.75" thickBot="1" x14ac:dyDescent="0.35">
      <c r="A22" s="287"/>
      <c r="B22" s="287"/>
      <c r="C22" s="287"/>
      <c r="D22" s="287"/>
      <c r="E22" s="288"/>
      <c r="F22" s="288"/>
      <c r="G22" s="15">
        <f t="shared" si="0"/>
        <v>0</v>
      </c>
      <c r="H22" s="15">
        <f t="shared" si="1"/>
        <v>0</v>
      </c>
      <c r="I22" s="7"/>
      <c r="J22" s="7"/>
      <c r="K22" s="2"/>
      <c r="L22" s="2"/>
      <c r="M22" s="2"/>
      <c r="N22" s="130">
        <f>K210</f>
        <v>19</v>
      </c>
      <c r="O22" s="131">
        <f>I210</f>
        <v>0</v>
      </c>
      <c r="P22" s="132">
        <f>J210</f>
        <v>0</v>
      </c>
      <c r="Q22" s="68">
        <f t="shared" si="5"/>
        <v>0</v>
      </c>
      <c r="R22" s="69">
        <f t="shared" si="6"/>
        <v>0</v>
      </c>
      <c r="S22" s="70">
        <f t="shared" si="7"/>
        <v>0</v>
      </c>
      <c r="T22" s="263" t="s">
        <v>259</v>
      </c>
      <c r="U22" s="260"/>
      <c r="V22" s="260"/>
      <c r="W22" s="261"/>
      <c r="X22" s="126"/>
    </row>
    <row r="23" spans="1:24" ht="13.5" thickBot="1" x14ac:dyDescent="0.25">
      <c r="A23" s="287"/>
      <c r="B23" s="287"/>
      <c r="C23" s="287"/>
      <c r="D23" s="287"/>
      <c r="E23" s="288"/>
      <c r="F23" s="288"/>
      <c r="G23" s="15">
        <f t="shared" si="0"/>
        <v>0</v>
      </c>
      <c r="H23" s="15">
        <f t="shared" si="1"/>
        <v>0</v>
      </c>
      <c r="I23" s="73">
        <f>AVERAGE(G13:G23)</f>
        <v>0</v>
      </c>
      <c r="J23" s="73">
        <f>MEDIAN(H13:H23)</f>
        <v>0</v>
      </c>
      <c r="K23" s="60">
        <v>2</v>
      </c>
      <c r="L23" s="60" t="s">
        <v>66</v>
      </c>
      <c r="M23" s="3"/>
      <c r="N23" s="130">
        <f>K221</f>
        <v>20</v>
      </c>
      <c r="O23" s="131">
        <f>I221</f>
        <v>0</v>
      </c>
      <c r="P23" s="132">
        <f>J221</f>
        <v>0</v>
      </c>
      <c r="Q23" s="68">
        <f t="shared" si="5"/>
        <v>0</v>
      </c>
      <c r="R23" s="69">
        <f t="shared" si="6"/>
        <v>0</v>
      </c>
      <c r="S23" s="70">
        <f t="shared" si="7"/>
        <v>0</v>
      </c>
      <c r="T23" s="126"/>
      <c r="U23" s="126"/>
      <c r="V23" s="137"/>
      <c r="W23" s="137"/>
      <c r="X23" s="126"/>
    </row>
    <row r="24" spans="1:24" x14ac:dyDescent="0.2">
      <c r="A24" s="287"/>
      <c r="B24" s="287"/>
      <c r="C24" s="287"/>
      <c r="D24" s="287"/>
      <c r="E24" s="288"/>
      <c r="F24" s="288"/>
      <c r="G24" s="15">
        <f t="shared" si="0"/>
        <v>0</v>
      </c>
      <c r="H24" s="15">
        <f t="shared" si="1"/>
        <v>0</v>
      </c>
      <c r="I24" s="7"/>
      <c r="J24" s="7"/>
      <c r="K24" s="2"/>
      <c r="L24" s="2"/>
      <c r="M24" s="2"/>
      <c r="N24" s="130">
        <f>K232</f>
        <v>21</v>
      </c>
      <c r="O24" s="131">
        <f>I232</f>
        <v>0</v>
      </c>
      <c r="P24" s="132">
        <f>J232</f>
        <v>0</v>
      </c>
      <c r="Q24" s="68">
        <f t="shared" si="5"/>
        <v>0</v>
      </c>
      <c r="R24" s="69">
        <f t="shared" si="6"/>
        <v>0</v>
      </c>
      <c r="S24" s="70">
        <f t="shared" si="7"/>
        <v>0</v>
      </c>
      <c r="T24" s="126"/>
      <c r="U24" s="126"/>
      <c r="V24" s="137"/>
      <c r="W24" s="137"/>
      <c r="X24" s="126"/>
    </row>
    <row r="25" spans="1:24" x14ac:dyDescent="0.2">
      <c r="A25" s="287"/>
      <c r="B25" s="287"/>
      <c r="C25" s="287"/>
      <c r="D25" s="287"/>
      <c r="E25" s="288"/>
      <c r="F25" s="288"/>
      <c r="G25" s="15">
        <f t="shared" si="0"/>
        <v>0</v>
      </c>
      <c r="H25" s="15">
        <f t="shared" si="1"/>
        <v>0</v>
      </c>
      <c r="I25" s="7"/>
      <c r="J25" s="7"/>
      <c r="K25" s="2"/>
      <c r="L25" s="2"/>
      <c r="M25" s="2"/>
      <c r="N25" s="130">
        <f>K243</f>
        <v>22</v>
      </c>
      <c r="O25" s="131">
        <f>I243</f>
        <v>0</v>
      </c>
      <c r="P25" s="132">
        <f>J243</f>
        <v>0</v>
      </c>
      <c r="Q25" s="68">
        <f t="shared" si="5"/>
        <v>0</v>
      </c>
      <c r="R25" s="69">
        <f t="shared" si="6"/>
        <v>0</v>
      </c>
      <c r="S25" s="70">
        <f t="shared" si="7"/>
        <v>0</v>
      </c>
      <c r="T25" s="126"/>
      <c r="U25" s="126"/>
      <c r="V25" s="137"/>
      <c r="W25" s="137"/>
      <c r="X25" s="126"/>
    </row>
    <row r="26" spans="1:24" x14ac:dyDescent="0.2">
      <c r="A26" s="287"/>
      <c r="B26" s="287"/>
      <c r="C26" s="287"/>
      <c r="D26" s="287"/>
      <c r="E26" s="288"/>
      <c r="F26" s="288"/>
      <c r="G26" s="15">
        <f t="shared" si="0"/>
        <v>0</v>
      </c>
      <c r="H26" s="15">
        <f t="shared" si="1"/>
        <v>0</v>
      </c>
      <c r="I26" s="7"/>
      <c r="J26" s="7"/>
      <c r="K26" s="2"/>
      <c r="L26" s="2"/>
      <c r="M26" s="2"/>
      <c r="N26" s="130">
        <f>K254</f>
        <v>23</v>
      </c>
      <c r="O26" s="131">
        <f>I254</f>
        <v>0</v>
      </c>
      <c r="P26" s="132">
        <f>J254</f>
        <v>0</v>
      </c>
      <c r="Q26" s="68">
        <f t="shared" si="5"/>
        <v>0</v>
      </c>
      <c r="R26" s="69">
        <f t="shared" si="6"/>
        <v>0</v>
      </c>
      <c r="S26" s="70">
        <f t="shared" si="7"/>
        <v>0</v>
      </c>
      <c r="T26" s="126"/>
      <c r="U26" s="126"/>
      <c r="V26" s="137"/>
      <c r="W26" s="137"/>
      <c r="X26" s="126"/>
    </row>
    <row r="27" spans="1:24" x14ac:dyDescent="0.2">
      <c r="A27" s="287"/>
      <c r="B27" s="287"/>
      <c r="C27" s="287"/>
      <c r="D27" s="287"/>
      <c r="E27" s="288"/>
      <c r="F27" s="288"/>
      <c r="G27" s="15">
        <f t="shared" si="0"/>
        <v>0</v>
      </c>
      <c r="H27" s="15">
        <f t="shared" si="1"/>
        <v>0</v>
      </c>
      <c r="I27" s="7"/>
      <c r="J27" s="7"/>
      <c r="K27" s="2"/>
      <c r="L27" s="2"/>
      <c r="M27" s="2"/>
      <c r="N27" s="130">
        <f>K265</f>
        <v>24</v>
      </c>
      <c r="O27" s="131">
        <f>I265</f>
        <v>0</v>
      </c>
      <c r="P27" s="132">
        <f>J265</f>
        <v>0</v>
      </c>
      <c r="Q27" s="68">
        <f t="shared" si="5"/>
        <v>0</v>
      </c>
      <c r="R27" s="69">
        <f t="shared" si="6"/>
        <v>0</v>
      </c>
      <c r="S27" s="70">
        <f t="shared" si="7"/>
        <v>0</v>
      </c>
      <c r="T27" s="126"/>
      <c r="U27" s="126"/>
      <c r="V27" s="137"/>
      <c r="W27" s="137"/>
      <c r="X27" s="126"/>
    </row>
    <row r="28" spans="1:24" x14ac:dyDescent="0.2">
      <c r="A28" s="289"/>
      <c r="B28" s="287"/>
      <c r="C28" s="289"/>
      <c r="D28" s="289"/>
      <c r="E28" s="288"/>
      <c r="F28" s="288"/>
      <c r="G28" s="15">
        <f t="shared" si="0"/>
        <v>0</v>
      </c>
      <c r="H28" s="15">
        <f t="shared" si="1"/>
        <v>0</v>
      </c>
      <c r="I28" s="7"/>
      <c r="J28" s="7"/>
      <c r="K28" s="2"/>
      <c r="L28" s="2"/>
      <c r="M28" s="2"/>
      <c r="N28" s="130">
        <f>K276</f>
        <v>25</v>
      </c>
      <c r="O28" s="131">
        <f>I276</f>
        <v>0</v>
      </c>
      <c r="P28" s="132">
        <f>J276</f>
        <v>0</v>
      </c>
      <c r="Q28" s="68">
        <f t="shared" si="5"/>
        <v>0</v>
      </c>
      <c r="R28" s="69">
        <f t="shared" si="6"/>
        <v>0</v>
      </c>
      <c r="S28" s="70">
        <f t="shared" si="7"/>
        <v>0</v>
      </c>
      <c r="T28" s="126"/>
      <c r="U28" s="126"/>
      <c r="V28" s="137"/>
      <c r="W28" s="137"/>
      <c r="X28" s="126"/>
    </row>
    <row r="29" spans="1:24" x14ac:dyDescent="0.2">
      <c r="A29" s="289"/>
      <c r="B29" s="287"/>
      <c r="C29" s="289"/>
      <c r="D29" s="289"/>
      <c r="E29" s="288"/>
      <c r="F29" s="288"/>
      <c r="G29" s="15">
        <f t="shared" si="0"/>
        <v>0</v>
      </c>
      <c r="H29" s="15">
        <f t="shared" si="1"/>
        <v>0</v>
      </c>
      <c r="I29" s="7"/>
      <c r="J29" s="7"/>
      <c r="K29" s="2"/>
      <c r="L29" s="2"/>
      <c r="M29" s="2"/>
      <c r="N29" s="130">
        <f>K287</f>
        <v>26</v>
      </c>
      <c r="O29" s="131">
        <f>I287</f>
        <v>0</v>
      </c>
      <c r="P29" s="132">
        <f>J287</f>
        <v>0</v>
      </c>
      <c r="Q29" s="68">
        <f t="shared" si="5"/>
        <v>0</v>
      </c>
      <c r="R29" s="69">
        <f t="shared" si="6"/>
        <v>0</v>
      </c>
      <c r="S29" s="70">
        <f t="shared" si="7"/>
        <v>0</v>
      </c>
      <c r="T29" s="126"/>
      <c r="U29" s="126"/>
      <c r="V29" s="137"/>
      <c r="W29" s="137"/>
      <c r="X29" s="126"/>
    </row>
    <row r="30" spans="1:24" x14ac:dyDescent="0.2">
      <c r="A30" s="289"/>
      <c r="B30" s="287"/>
      <c r="C30" s="289"/>
      <c r="D30" s="289"/>
      <c r="E30" s="288"/>
      <c r="F30" s="288"/>
      <c r="G30" s="15">
        <f t="shared" si="0"/>
        <v>0</v>
      </c>
      <c r="H30" s="15">
        <f t="shared" si="1"/>
        <v>0</v>
      </c>
      <c r="I30" s="7"/>
      <c r="J30" s="7"/>
      <c r="K30" s="2"/>
      <c r="L30" s="2"/>
      <c r="M30" s="2"/>
      <c r="N30" s="130">
        <f>K298</f>
        <v>27</v>
      </c>
      <c r="O30" s="131">
        <f>I298</f>
        <v>0</v>
      </c>
      <c r="P30" s="132">
        <f>J298</f>
        <v>0</v>
      </c>
      <c r="Q30" s="68">
        <f t="shared" si="5"/>
        <v>0</v>
      </c>
      <c r="R30" s="69">
        <f t="shared" si="6"/>
        <v>0</v>
      </c>
      <c r="S30" s="70">
        <f t="shared" si="7"/>
        <v>0</v>
      </c>
      <c r="T30" s="126"/>
      <c r="U30" s="126"/>
      <c r="V30" s="137"/>
      <c r="W30" s="137"/>
      <c r="X30" s="126"/>
    </row>
    <row r="31" spans="1:24" x14ac:dyDescent="0.2">
      <c r="A31" s="183"/>
      <c r="B31" s="183"/>
      <c r="C31" s="183"/>
      <c r="D31" s="183"/>
      <c r="E31" s="183"/>
      <c r="F31" s="183"/>
      <c r="G31" s="15">
        <f t="shared" si="0"/>
        <v>0</v>
      </c>
      <c r="H31" s="15">
        <f t="shared" si="1"/>
        <v>0</v>
      </c>
      <c r="I31" s="7"/>
      <c r="J31" s="7"/>
      <c r="K31" s="2"/>
      <c r="L31" s="2"/>
      <c r="M31" s="2"/>
      <c r="N31" s="130">
        <f>K309</f>
        <v>28</v>
      </c>
      <c r="O31" s="131">
        <f>I309</f>
        <v>0</v>
      </c>
      <c r="P31" s="132">
        <f>J309</f>
        <v>0</v>
      </c>
      <c r="Q31" s="68">
        <f t="shared" si="5"/>
        <v>0</v>
      </c>
      <c r="R31" s="69">
        <f t="shared" si="6"/>
        <v>0</v>
      </c>
      <c r="S31" s="70">
        <f t="shared" si="7"/>
        <v>0</v>
      </c>
      <c r="T31" s="126"/>
      <c r="U31" s="126"/>
      <c r="V31" s="137"/>
      <c r="W31" s="137"/>
      <c r="X31" s="126"/>
    </row>
    <row r="32" spans="1:24" x14ac:dyDescent="0.2">
      <c r="A32" s="183"/>
      <c r="B32" s="183"/>
      <c r="C32" s="183"/>
      <c r="D32" s="183"/>
      <c r="E32" s="183"/>
      <c r="F32" s="183"/>
      <c r="G32" s="15">
        <f t="shared" si="0"/>
        <v>0</v>
      </c>
      <c r="H32" s="15">
        <f t="shared" si="1"/>
        <v>0</v>
      </c>
      <c r="I32" s="7"/>
      <c r="J32" s="7"/>
      <c r="K32" s="2"/>
      <c r="L32" s="2"/>
      <c r="M32" s="2"/>
      <c r="N32" s="130">
        <f>K320</f>
        <v>29</v>
      </c>
      <c r="O32" s="131">
        <f>I320</f>
        <v>0</v>
      </c>
      <c r="P32" s="132">
        <f>J320</f>
        <v>0</v>
      </c>
      <c r="Q32" s="68">
        <f t="shared" si="5"/>
        <v>0</v>
      </c>
      <c r="R32" s="69">
        <f t="shared" si="6"/>
        <v>0</v>
      </c>
      <c r="S32" s="70">
        <f t="shared" si="7"/>
        <v>0</v>
      </c>
      <c r="T32" s="126"/>
      <c r="U32" s="126"/>
      <c r="V32" s="137"/>
      <c r="W32" s="137"/>
      <c r="X32" s="126"/>
    </row>
    <row r="33" spans="1:24" x14ac:dyDescent="0.2">
      <c r="A33" s="183"/>
      <c r="B33" s="183"/>
      <c r="C33" s="183"/>
      <c r="D33" s="183"/>
      <c r="E33" s="183"/>
      <c r="F33" s="183"/>
      <c r="G33" s="15">
        <f t="shared" si="0"/>
        <v>0</v>
      </c>
      <c r="H33" s="15">
        <f t="shared" si="1"/>
        <v>0</v>
      </c>
      <c r="I33" s="7"/>
      <c r="J33" s="7"/>
      <c r="K33" s="2"/>
      <c r="L33" s="2"/>
      <c r="M33" s="2"/>
      <c r="N33" s="130">
        <f>K331</f>
        <v>30</v>
      </c>
      <c r="O33" s="131">
        <f>I331</f>
        <v>0</v>
      </c>
      <c r="P33" s="132">
        <f>J331</f>
        <v>0</v>
      </c>
      <c r="Q33" s="68">
        <f t="shared" si="5"/>
        <v>0</v>
      </c>
      <c r="R33" s="69">
        <f t="shared" si="6"/>
        <v>0</v>
      </c>
      <c r="S33" s="70">
        <f t="shared" si="7"/>
        <v>0</v>
      </c>
      <c r="T33" s="126"/>
      <c r="U33" s="126"/>
      <c r="V33" s="137"/>
      <c r="W33" s="137"/>
      <c r="X33" s="126"/>
    </row>
    <row r="34" spans="1:24" ht="13.5" thickBot="1" x14ac:dyDescent="0.25">
      <c r="A34" s="183"/>
      <c r="B34" s="183"/>
      <c r="C34" s="183"/>
      <c r="D34" s="183"/>
      <c r="E34" s="183"/>
      <c r="F34" s="183"/>
      <c r="G34" s="15">
        <f t="shared" si="0"/>
        <v>0</v>
      </c>
      <c r="H34" s="15">
        <f t="shared" si="1"/>
        <v>0</v>
      </c>
      <c r="I34" s="73">
        <f>AVERAGE(G24:G34)</f>
        <v>0</v>
      </c>
      <c r="J34" s="73">
        <f>MEDIAN(H24:H34)</f>
        <v>0</v>
      </c>
      <c r="K34" s="60">
        <v>3</v>
      </c>
      <c r="L34" s="60" t="s">
        <v>67</v>
      </c>
      <c r="M34" s="3"/>
      <c r="N34" s="130">
        <f>K342</f>
        <v>31</v>
      </c>
      <c r="O34" s="131">
        <f>I342</f>
        <v>0</v>
      </c>
      <c r="P34" s="132">
        <f>J342</f>
        <v>0</v>
      </c>
      <c r="Q34" s="68">
        <f t="shared" si="5"/>
        <v>0</v>
      </c>
      <c r="R34" s="69">
        <f t="shared" si="6"/>
        <v>0</v>
      </c>
      <c r="S34" s="70">
        <f t="shared" si="7"/>
        <v>0</v>
      </c>
      <c r="T34" s="126"/>
      <c r="U34" s="126"/>
      <c r="V34" s="137"/>
      <c r="W34" s="137"/>
      <c r="X34" s="126"/>
    </row>
    <row r="35" spans="1:24" x14ac:dyDescent="0.2">
      <c r="A35" s="183"/>
      <c r="B35" s="183"/>
      <c r="C35" s="183"/>
      <c r="D35" s="183"/>
      <c r="E35" s="183"/>
      <c r="F35" s="183"/>
      <c r="G35" s="15">
        <f t="shared" si="0"/>
        <v>0</v>
      </c>
      <c r="H35" s="15">
        <f t="shared" si="1"/>
        <v>0</v>
      </c>
      <c r="I35" s="7"/>
      <c r="J35" s="7"/>
      <c r="K35" s="2"/>
      <c r="L35" s="2"/>
      <c r="M35" s="2"/>
      <c r="N35" s="130">
        <f>K353</f>
        <v>32</v>
      </c>
      <c r="O35" s="131">
        <f>I353</f>
        <v>0</v>
      </c>
      <c r="P35" s="132">
        <f>J353</f>
        <v>0</v>
      </c>
      <c r="Q35" s="68">
        <f t="shared" si="5"/>
        <v>0</v>
      </c>
      <c r="R35" s="69">
        <f t="shared" si="6"/>
        <v>0</v>
      </c>
      <c r="S35" s="70">
        <f t="shared" si="7"/>
        <v>0</v>
      </c>
      <c r="T35" s="126"/>
      <c r="U35" s="126"/>
      <c r="V35" s="137"/>
      <c r="W35" s="137"/>
      <c r="X35" s="126"/>
    </row>
    <row r="36" spans="1:24" x14ac:dyDescent="0.2">
      <c r="A36" s="183"/>
      <c r="B36" s="183"/>
      <c r="C36" s="183"/>
      <c r="D36" s="183"/>
      <c r="E36" s="183"/>
      <c r="F36" s="183"/>
      <c r="G36" s="15">
        <f t="shared" si="0"/>
        <v>0</v>
      </c>
      <c r="H36" s="15">
        <f t="shared" si="1"/>
        <v>0</v>
      </c>
      <c r="I36" s="7"/>
      <c r="J36" s="7"/>
      <c r="K36" s="2"/>
      <c r="L36" s="2"/>
      <c r="M36" s="2"/>
      <c r="N36" s="130">
        <f>K364</f>
        <v>33</v>
      </c>
      <c r="O36" s="131">
        <f>I364</f>
        <v>0</v>
      </c>
      <c r="P36" s="132">
        <f>J364</f>
        <v>0</v>
      </c>
      <c r="Q36" s="68">
        <f t="shared" si="5"/>
        <v>0</v>
      </c>
      <c r="R36" s="69">
        <f t="shared" si="6"/>
        <v>0</v>
      </c>
      <c r="S36" s="70">
        <f t="shared" si="7"/>
        <v>0</v>
      </c>
      <c r="T36" s="126"/>
      <c r="U36" s="126"/>
      <c r="V36" s="137"/>
      <c r="W36" s="137"/>
      <c r="X36" s="126"/>
    </row>
    <row r="37" spans="1:24" x14ac:dyDescent="0.2">
      <c r="A37" s="287"/>
      <c r="B37" s="287"/>
      <c r="C37" s="287"/>
      <c r="D37" s="287"/>
      <c r="E37" s="288"/>
      <c r="F37" s="288"/>
      <c r="G37" s="15">
        <f t="shared" si="0"/>
        <v>0</v>
      </c>
      <c r="H37" s="15">
        <f t="shared" si="1"/>
        <v>0</v>
      </c>
      <c r="I37" s="7"/>
      <c r="J37" s="7"/>
      <c r="K37" s="2"/>
      <c r="L37" s="2"/>
      <c r="M37" s="2"/>
      <c r="N37" s="130">
        <f>K375</f>
        <v>34</v>
      </c>
      <c r="O37" s="131">
        <f>I375</f>
        <v>0</v>
      </c>
      <c r="P37" s="132">
        <f>J375</f>
        <v>0</v>
      </c>
      <c r="Q37" s="68">
        <f t="shared" si="5"/>
        <v>0</v>
      </c>
      <c r="R37" s="69">
        <f t="shared" si="6"/>
        <v>0</v>
      </c>
      <c r="S37" s="70">
        <f t="shared" si="7"/>
        <v>0</v>
      </c>
      <c r="T37" s="126"/>
      <c r="U37" s="126"/>
      <c r="V37" s="137"/>
      <c r="W37" s="137"/>
      <c r="X37" s="126"/>
    </row>
    <row r="38" spans="1:24" x14ac:dyDescent="0.2">
      <c r="A38" s="287"/>
      <c r="B38" s="287"/>
      <c r="C38" s="287"/>
      <c r="D38" s="287"/>
      <c r="E38" s="288"/>
      <c r="F38" s="288"/>
      <c r="G38" s="15">
        <f t="shared" si="0"/>
        <v>0</v>
      </c>
      <c r="H38" s="15">
        <f t="shared" si="1"/>
        <v>0</v>
      </c>
      <c r="I38" s="7"/>
      <c r="J38" s="7"/>
      <c r="K38" s="2"/>
      <c r="L38" s="2"/>
      <c r="M38" s="2"/>
      <c r="N38" s="130">
        <f>K386</f>
        <v>35</v>
      </c>
      <c r="O38" s="131">
        <f>I386</f>
        <v>0</v>
      </c>
      <c r="P38" s="132">
        <f>J386</f>
        <v>0</v>
      </c>
      <c r="Q38" s="68">
        <f t="shared" si="5"/>
        <v>0</v>
      </c>
      <c r="R38" s="69">
        <f t="shared" si="6"/>
        <v>0</v>
      </c>
      <c r="S38" s="70">
        <f t="shared" si="7"/>
        <v>0</v>
      </c>
      <c r="T38" s="126"/>
      <c r="U38" s="126"/>
      <c r="V38" s="137"/>
      <c r="W38" s="137"/>
      <c r="X38" s="126"/>
    </row>
    <row r="39" spans="1:24" x14ac:dyDescent="0.2">
      <c r="A39" s="287"/>
      <c r="B39" s="287"/>
      <c r="C39" s="287"/>
      <c r="D39" s="287"/>
      <c r="E39" s="288"/>
      <c r="F39" s="288"/>
      <c r="G39" s="15">
        <f t="shared" si="0"/>
        <v>0</v>
      </c>
      <c r="H39" s="15">
        <f t="shared" si="1"/>
        <v>0</v>
      </c>
      <c r="I39" s="7"/>
      <c r="J39" s="7"/>
      <c r="K39" s="2"/>
      <c r="L39" s="2"/>
      <c r="M39" s="2"/>
      <c r="N39" s="130">
        <f>K397</f>
        <v>36</v>
      </c>
      <c r="O39" s="131">
        <f>I397</f>
        <v>0</v>
      </c>
      <c r="P39" s="132">
        <f>J397</f>
        <v>0</v>
      </c>
      <c r="Q39" s="68">
        <f t="shared" si="5"/>
        <v>0</v>
      </c>
      <c r="R39" s="69">
        <f t="shared" si="6"/>
        <v>0</v>
      </c>
      <c r="S39" s="70">
        <f t="shared" si="7"/>
        <v>0</v>
      </c>
      <c r="T39" s="126"/>
      <c r="U39" s="126"/>
      <c r="V39" s="137"/>
      <c r="W39" s="137"/>
      <c r="X39" s="126"/>
    </row>
    <row r="40" spans="1:24" ht="13.5" thickBot="1" x14ac:dyDescent="0.25">
      <c r="A40" s="287"/>
      <c r="B40" s="287"/>
      <c r="C40" s="287"/>
      <c r="D40" s="287"/>
      <c r="E40" s="288"/>
      <c r="F40" s="288"/>
      <c r="G40" s="15">
        <f t="shared" si="0"/>
        <v>0</v>
      </c>
      <c r="H40" s="15">
        <f t="shared" si="1"/>
        <v>0</v>
      </c>
      <c r="I40" s="7"/>
      <c r="J40" s="7"/>
      <c r="K40" s="2"/>
      <c r="L40" s="2"/>
      <c r="M40" s="2"/>
      <c r="N40" s="130">
        <f>K408</f>
        <v>37</v>
      </c>
      <c r="O40" s="131">
        <f>I408</f>
        <v>0</v>
      </c>
      <c r="P40" s="132">
        <f>J408</f>
        <v>0</v>
      </c>
      <c r="Q40" s="68">
        <f t="shared" si="5"/>
        <v>0</v>
      </c>
      <c r="R40" s="69">
        <f t="shared" si="6"/>
        <v>0</v>
      </c>
      <c r="S40" s="70">
        <f t="shared" si="7"/>
        <v>0</v>
      </c>
      <c r="T40" s="126"/>
      <c r="U40" s="126"/>
      <c r="V40" s="137"/>
      <c r="W40" s="137"/>
      <c r="X40" s="126"/>
    </row>
    <row r="41" spans="1:24" ht="15.75" thickBot="1" x14ac:dyDescent="0.25">
      <c r="A41" s="287"/>
      <c r="B41" s="287"/>
      <c r="C41" s="287"/>
      <c r="D41" s="287"/>
      <c r="E41" s="288"/>
      <c r="F41" s="288"/>
      <c r="G41" s="15">
        <f t="shared" si="0"/>
        <v>0</v>
      </c>
      <c r="H41" s="15">
        <f t="shared" si="1"/>
        <v>0</v>
      </c>
      <c r="I41" s="7"/>
      <c r="J41" s="7"/>
      <c r="K41" s="2"/>
      <c r="L41" s="2"/>
      <c r="M41" s="2"/>
      <c r="N41" s="130">
        <f>K419</f>
        <v>38</v>
      </c>
      <c r="O41" s="131">
        <f>I419</f>
        <v>0</v>
      </c>
      <c r="P41" s="132">
        <f>J419</f>
        <v>0</v>
      </c>
      <c r="Q41" s="68">
        <f t="shared" si="5"/>
        <v>0</v>
      </c>
      <c r="R41" s="69">
        <f t="shared" si="6"/>
        <v>0</v>
      </c>
      <c r="S41" s="70">
        <f t="shared" si="7"/>
        <v>0</v>
      </c>
      <c r="T41" s="355" t="s">
        <v>109</v>
      </c>
      <c r="U41" s="356"/>
      <c r="V41" s="356"/>
      <c r="W41" s="357"/>
      <c r="X41" s="126"/>
    </row>
    <row r="42" spans="1:24" ht="15" x14ac:dyDescent="0.3">
      <c r="A42" s="287"/>
      <c r="B42" s="287"/>
      <c r="C42" s="287"/>
      <c r="D42" s="287"/>
      <c r="E42" s="288"/>
      <c r="F42" s="288"/>
      <c r="G42" s="15">
        <f t="shared" si="0"/>
        <v>0</v>
      </c>
      <c r="H42" s="15">
        <f t="shared" si="1"/>
        <v>0</v>
      </c>
      <c r="I42" s="7"/>
      <c r="J42" s="7"/>
      <c r="K42" s="2"/>
      <c r="L42" s="2"/>
      <c r="M42" s="2"/>
      <c r="N42" s="130">
        <f>K430</f>
        <v>39</v>
      </c>
      <c r="O42" s="131">
        <f>I430</f>
        <v>0</v>
      </c>
      <c r="P42" s="132">
        <f>J430</f>
        <v>0</v>
      </c>
      <c r="Q42" s="68">
        <f t="shared" si="5"/>
        <v>0</v>
      </c>
      <c r="R42" s="69">
        <f t="shared" si="6"/>
        <v>0</v>
      </c>
      <c r="S42" s="70">
        <f t="shared" si="7"/>
        <v>0</v>
      </c>
      <c r="T42" s="212" t="s">
        <v>112</v>
      </c>
      <c r="U42" s="213"/>
      <c r="V42" s="214"/>
      <c r="W42" s="215"/>
      <c r="X42" s="211"/>
    </row>
    <row r="43" spans="1:24" ht="15.75" thickBot="1" x14ac:dyDescent="0.35">
      <c r="A43" s="287"/>
      <c r="B43" s="287"/>
      <c r="C43" s="287"/>
      <c r="D43" s="287"/>
      <c r="E43" s="288"/>
      <c r="F43" s="288"/>
      <c r="G43" s="15">
        <f t="shared" si="0"/>
        <v>0</v>
      </c>
      <c r="H43" s="15">
        <f t="shared" si="1"/>
        <v>0</v>
      </c>
      <c r="I43" s="7"/>
      <c r="J43" s="7"/>
      <c r="K43" s="2"/>
      <c r="L43" s="2"/>
      <c r="M43" s="2"/>
      <c r="N43" s="130">
        <f>K441</f>
        <v>40</v>
      </c>
      <c r="O43" s="131">
        <f>I441</f>
        <v>0</v>
      </c>
      <c r="P43" s="132">
        <f>J441</f>
        <v>0</v>
      </c>
      <c r="Q43" s="68">
        <f t="shared" si="5"/>
        <v>0</v>
      </c>
      <c r="R43" s="69">
        <f t="shared" si="6"/>
        <v>0</v>
      </c>
      <c r="S43" s="70">
        <f t="shared" si="7"/>
        <v>0</v>
      </c>
      <c r="T43" s="216" t="s">
        <v>113</v>
      </c>
      <c r="U43" s="217"/>
      <c r="V43" s="218"/>
      <c r="W43" s="219"/>
      <c r="X43" s="211"/>
    </row>
    <row r="44" spans="1:24" x14ac:dyDescent="0.2">
      <c r="A44" s="287"/>
      <c r="B44" s="287"/>
      <c r="C44" s="287"/>
      <c r="D44" s="287"/>
      <c r="E44" s="288"/>
      <c r="F44" s="288"/>
      <c r="G44" s="15">
        <f t="shared" si="0"/>
        <v>0</v>
      </c>
      <c r="H44" s="15">
        <f t="shared" si="1"/>
        <v>0</v>
      </c>
      <c r="I44" s="7"/>
      <c r="J44" s="7"/>
      <c r="K44" s="2"/>
      <c r="L44" s="2"/>
      <c r="M44" s="2"/>
      <c r="N44" s="2"/>
      <c r="O44" s="7"/>
      <c r="P44" s="2"/>
      <c r="Q44" s="2"/>
      <c r="R44" s="2"/>
      <c r="S44" s="2"/>
    </row>
    <row r="45" spans="1:24" ht="13.5" thickBot="1" x14ac:dyDescent="0.25">
      <c r="A45" s="287"/>
      <c r="B45" s="287"/>
      <c r="C45" s="287"/>
      <c r="D45" s="287"/>
      <c r="E45" s="288"/>
      <c r="F45" s="288"/>
      <c r="G45" s="15">
        <f t="shared" si="0"/>
        <v>0</v>
      </c>
      <c r="H45" s="15">
        <f t="shared" si="1"/>
        <v>0</v>
      </c>
      <c r="I45" s="73">
        <f>AVERAGE(G35:G45)</f>
        <v>0</v>
      </c>
      <c r="J45" s="73">
        <f>MEDIAN(H35:H45)</f>
        <v>0</v>
      </c>
      <c r="K45" s="60">
        <v>4</v>
      </c>
      <c r="L45" s="60" t="s">
        <v>68</v>
      </c>
      <c r="M45" s="3"/>
      <c r="N45" s="2"/>
      <c r="O45" s="7"/>
      <c r="P45" s="2"/>
      <c r="Q45" s="2"/>
      <c r="R45" s="2"/>
      <c r="S45" s="2"/>
    </row>
    <row r="46" spans="1:24" x14ac:dyDescent="0.2">
      <c r="A46" s="287"/>
      <c r="B46" s="287"/>
      <c r="C46" s="287"/>
      <c r="D46" s="287"/>
      <c r="E46" s="288"/>
      <c r="F46" s="288"/>
      <c r="G46" s="15">
        <f t="shared" si="0"/>
        <v>0</v>
      </c>
      <c r="H46" s="15">
        <f t="shared" si="1"/>
        <v>0</v>
      </c>
      <c r="I46" s="7"/>
      <c r="J46" s="7"/>
      <c r="K46" s="2"/>
      <c r="L46" s="2"/>
      <c r="M46" s="2"/>
      <c r="N46" s="2"/>
      <c r="O46" s="7"/>
      <c r="P46" s="2"/>
      <c r="Q46" s="2"/>
      <c r="R46" s="2"/>
      <c r="S46" s="2"/>
    </row>
    <row r="47" spans="1:24" x14ac:dyDescent="0.2">
      <c r="A47" s="287"/>
      <c r="B47" s="287"/>
      <c r="C47" s="287"/>
      <c r="D47" s="287"/>
      <c r="E47" s="288"/>
      <c r="F47" s="288"/>
      <c r="G47" s="15">
        <f t="shared" si="0"/>
        <v>0</v>
      </c>
      <c r="H47" s="15">
        <f t="shared" si="1"/>
        <v>0</v>
      </c>
      <c r="I47" s="7"/>
      <c r="J47" s="7"/>
      <c r="K47" s="2"/>
      <c r="L47" s="2"/>
      <c r="M47" s="2"/>
      <c r="N47" s="2"/>
      <c r="O47" s="7"/>
      <c r="P47" s="2"/>
      <c r="Q47" s="2"/>
      <c r="R47" s="2"/>
      <c r="S47" s="2"/>
    </row>
    <row r="48" spans="1:24" x14ac:dyDescent="0.2">
      <c r="A48" s="287"/>
      <c r="B48" s="287"/>
      <c r="C48" s="287"/>
      <c r="D48" s="287"/>
      <c r="E48" s="288"/>
      <c r="F48" s="288"/>
      <c r="G48" s="15">
        <f t="shared" si="0"/>
        <v>0</v>
      </c>
      <c r="H48" s="15">
        <f t="shared" si="1"/>
        <v>0</v>
      </c>
      <c r="I48" s="7"/>
      <c r="J48" s="7"/>
      <c r="K48" s="2"/>
      <c r="L48" s="2"/>
      <c r="M48" s="2"/>
      <c r="N48" s="2"/>
      <c r="O48" s="7"/>
      <c r="P48" s="2"/>
      <c r="Q48" s="2"/>
      <c r="R48" s="2"/>
      <c r="S48" s="2"/>
    </row>
    <row r="49" spans="1:31" x14ac:dyDescent="0.2">
      <c r="A49" s="183"/>
      <c r="B49" s="183"/>
      <c r="C49" s="183"/>
      <c r="D49" s="183"/>
      <c r="E49" s="183"/>
      <c r="F49" s="183"/>
      <c r="G49" s="15">
        <f t="shared" si="0"/>
        <v>0</v>
      </c>
      <c r="H49" s="15">
        <f t="shared" si="1"/>
        <v>0</v>
      </c>
      <c r="I49" s="7"/>
      <c r="J49" s="7"/>
      <c r="K49" s="2"/>
      <c r="L49" s="2"/>
      <c r="M49" s="2"/>
      <c r="N49" s="2"/>
      <c r="O49" s="7"/>
      <c r="P49" s="2"/>
      <c r="Q49" s="2"/>
      <c r="R49" s="2"/>
      <c r="S49" s="2"/>
    </row>
    <row r="50" spans="1:31" ht="13.5" x14ac:dyDescent="0.2">
      <c r="A50" s="183"/>
      <c r="B50" s="183"/>
      <c r="C50" s="183"/>
      <c r="D50" s="183"/>
      <c r="E50" s="183"/>
      <c r="F50" s="183"/>
      <c r="G50" s="15">
        <f t="shared" si="0"/>
        <v>0</v>
      </c>
      <c r="H50" s="15">
        <f t="shared" si="1"/>
        <v>0</v>
      </c>
      <c r="I50" s="7"/>
      <c r="J50" s="7"/>
      <c r="K50" s="2"/>
      <c r="L50" s="2"/>
      <c r="M50" s="2"/>
      <c r="N50" s="343" t="s">
        <v>245</v>
      </c>
      <c r="O50" s="344"/>
      <c r="P50" s="344"/>
      <c r="Q50" s="344"/>
      <c r="R50" s="344"/>
      <c r="S50" s="344"/>
    </row>
    <row r="51" spans="1:31" ht="13.5" x14ac:dyDescent="0.2">
      <c r="A51" s="183"/>
      <c r="B51" s="183"/>
      <c r="C51" s="183"/>
      <c r="D51" s="183"/>
      <c r="E51" s="183"/>
      <c r="F51" s="183"/>
      <c r="G51" s="15">
        <f t="shared" si="0"/>
        <v>0</v>
      </c>
      <c r="H51" s="15">
        <f t="shared" si="1"/>
        <v>0</v>
      </c>
      <c r="I51" s="7"/>
      <c r="J51" s="7"/>
      <c r="K51" s="2"/>
      <c r="L51" s="2"/>
      <c r="M51" s="2"/>
      <c r="N51" s="343" t="s">
        <v>82</v>
      </c>
      <c r="O51" s="344"/>
      <c r="P51" s="344"/>
      <c r="Q51" s="344"/>
      <c r="R51" s="344"/>
      <c r="S51" s="344"/>
    </row>
    <row r="52" spans="1:31" ht="13.5" customHeight="1" x14ac:dyDescent="0.2">
      <c r="A52" s="287"/>
      <c r="B52" s="287"/>
      <c r="C52" s="287"/>
      <c r="D52" s="287"/>
      <c r="E52" s="288"/>
      <c r="F52" s="288"/>
      <c r="G52" s="15">
        <f t="shared" si="0"/>
        <v>0</v>
      </c>
      <c r="H52" s="15">
        <f t="shared" si="1"/>
        <v>0</v>
      </c>
      <c r="I52" s="7"/>
      <c r="J52" s="7"/>
      <c r="K52" s="2"/>
      <c r="L52" s="2"/>
      <c r="M52" s="2"/>
      <c r="N52" s="358" t="s">
        <v>87</v>
      </c>
      <c r="O52" s="358"/>
      <c r="P52" s="358"/>
      <c r="Q52" s="358"/>
      <c r="R52" s="358"/>
      <c r="S52" s="358"/>
    </row>
    <row r="53" spans="1:31" ht="13.5" customHeight="1" x14ac:dyDescent="0.3">
      <c r="A53" s="287"/>
      <c r="B53" s="287"/>
      <c r="C53" s="287"/>
      <c r="D53" s="287"/>
      <c r="E53" s="288"/>
      <c r="F53" s="288"/>
      <c r="G53" s="15">
        <f t="shared" si="0"/>
        <v>0</v>
      </c>
      <c r="H53" s="15">
        <f t="shared" si="1"/>
        <v>0</v>
      </c>
      <c r="I53" s="7"/>
      <c r="J53" s="7"/>
      <c r="K53" s="2"/>
      <c r="L53" s="2"/>
      <c r="M53" s="2"/>
      <c r="N53" s="358" t="s">
        <v>88</v>
      </c>
      <c r="O53" s="358"/>
      <c r="P53" s="358"/>
      <c r="Q53" s="358"/>
      <c r="R53" s="358"/>
      <c r="S53" s="358"/>
      <c r="U53" s="197"/>
      <c r="V53" s="198"/>
      <c r="W53" s="199"/>
      <c r="X53" s="199"/>
    </row>
    <row r="54" spans="1:31" ht="13.5" customHeight="1" thickBot="1" x14ac:dyDescent="0.25">
      <c r="A54" s="287"/>
      <c r="B54" s="287"/>
      <c r="C54" s="287"/>
      <c r="D54" s="287"/>
      <c r="E54" s="288"/>
      <c r="F54" s="288"/>
      <c r="G54" s="15">
        <f t="shared" si="0"/>
        <v>0</v>
      </c>
      <c r="H54" s="15">
        <f t="shared" si="1"/>
        <v>0</v>
      </c>
      <c r="I54" s="7"/>
      <c r="J54" s="7"/>
      <c r="K54" s="2"/>
      <c r="L54" s="2"/>
      <c r="M54" s="2"/>
      <c r="N54" s="358" t="s">
        <v>89</v>
      </c>
      <c r="O54" s="358"/>
      <c r="P54" s="358"/>
      <c r="Q54" s="358"/>
      <c r="R54" s="358"/>
      <c r="S54" s="358"/>
    </row>
    <row r="55" spans="1:31" ht="15.75" thickBot="1" x14ac:dyDescent="0.35">
      <c r="A55" s="287"/>
      <c r="B55" s="287"/>
      <c r="C55" s="287"/>
      <c r="D55" s="287"/>
      <c r="E55" s="288"/>
      <c r="F55" s="288"/>
      <c r="G55" s="15">
        <f t="shared" si="0"/>
        <v>0</v>
      </c>
      <c r="H55" s="15">
        <f t="shared" si="1"/>
        <v>0</v>
      </c>
      <c r="I55" s="7"/>
      <c r="J55" s="7"/>
      <c r="K55" s="2"/>
      <c r="L55" s="2"/>
      <c r="M55" s="20"/>
      <c r="N55" s="2"/>
      <c r="O55" s="7"/>
      <c r="P55" s="2"/>
      <c r="Q55" s="2"/>
      <c r="R55" s="2"/>
      <c r="S55" s="2"/>
      <c r="U55" s="129" t="s">
        <v>105</v>
      </c>
      <c r="W55" s="179" t="s">
        <v>243</v>
      </c>
      <c r="X55" s="180"/>
      <c r="Y55" s="181"/>
      <c r="Z55" s="182"/>
      <c r="AA55" s="199"/>
    </row>
    <row r="56" spans="1:31" ht="13.5" thickBot="1" x14ac:dyDescent="0.25">
      <c r="A56" s="287"/>
      <c r="B56" s="287"/>
      <c r="C56" s="287"/>
      <c r="D56" s="287"/>
      <c r="E56" s="288"/>
      <c r="F56" s="288"/>
      <c r="G56" s="15">
        <f t="shared" si="0"/>
        <v>0</v>
      </c>
      <c r="H56" s="15">
        <f t="shared" si="1"/>
        <v>0</v>
      </c>
      <c r="I56" s="73">
        <f>AVERAGE(G46:G56)</f>
        <v>0</v>
      </c>
      <c r="J56" s="73">
        <f>MEDIAN(H46:H56)</f>
        <v>0</v>
      </c>
      <c r="K56" s="60">
        <v>5</v>
      </c>
      <c r="L56" s="60" t="s">
        <v>69</v>
      </c>
      <c r="M56" s="3"/>
      <c r="N56" s="4" t="s">
        <v>8</v>
      </c>
      <c r="O56" s="16" t="s">
        <v>8</v>
      </c>
      <c r="P56" s="4" t="s">
        <v>8</v>
      </c>
      <c r="Q56" s="4" t="s">
        <v>8</v>
      </c>
      <c r="R56" s="4" t="s">
        <v>8</v>
      </c>
      <c r="S56" s="4" t="s">
        <v>8</v>
      </c>
    </row>
    <row r="57" spans="1:31" ht="13.5" thickBot="1" x14ac:dyDescent="0.25">
      <c r="A57" s="287"/>
      <c r="B57" s="287"/>
      <c r="C57" s="287"/>
      <c r="D57" s="287"/>
      <c r="E57" s="288"/>
      <c r="F57" s="288"/>
      <c r="G57" s="15">
        <f t="shared" si="0"/>
        <v>0</v>
      </c>
      <c r="H57" s="15">
        <f t="shared" si="1"/>
        <v>0</v>
      </c>
      <c r="M57" s="227" t="s">
        <v>165</v>
      </c>
      <c r="N57" s="80" t="str">
        <f>E1</f>
        <v>Original Sample Value</v>
      </c>
      <c r="O57" s="50" t="s">
        <v>9</v>
      </c>
      <c r="P57" s="48" t="s">
        <v>9</v>
      </c>
      <c r="Q57" s="46" t="s">
        <v>9</v>
      </c>
      <c r="R57" s="44" t="s">
        <v>9</v>
      </c>
      <c r="S57" s="53" t="s">
        <v>9</v>
      </c>
      <c r="U57" s="359" t="s">
        <v>84</v>
      </c>
      <c r="V57" s="184" t="s">
        <v>100</v>
      </c>
      <c r="W57" s="185" t="s">
        <v>85</v>
      </c>
      <c r="X57" s="186" t="s">
        <v>156</v>
      </c>
      <c r="Y57" s="187" t="s">
        <v>94</v>
      </c>
      <c r="Z57" s="188" t="s">
        <v>54</v>
      </c>
      <c r="AA57" s="362" t="s">
        <v>155</v>
      </c>
      <c r="AB57" s="362"/>
      <c r="AC57" s="362"/>
      <c r="AD57" s="379" t="s">
        <v>178</v>
      </c>
      <c r="AE57" s="370" t="s">
        <v>92</v>
      </c>
    </row>
    <row r="58" spans="1:31" ht="15" thickBot="1" x14ac:dyDescent="0.25">
      <c r="A58" s="287"/>
      <c r="B58" s="287"/>
      <c r="C58" s="287"/>
      <c r="D58" s="287"/>
      <c r="E58" s="288"/>
      <c r="F58" s="288"/>
      <c r="G58" s="15">
        <f t="shared" si="0"/>
        <v>0</v>
      </c>
      <c r="H58" s="15">
        <f t="shared" si="1"/>
        <v>0</v>
      </c>
      <c r="I58" s="7"/>
      <c r="J58" s="7"/>
      <c r="K58" s="2"/>
      <c r="L58" s="2"/>
      <c r="M58" s="2"/>
      <c r="N58" s="1"/>
      <c r="O58" s="51" t="s">
        <v>10</v>
      </c>
      <c r="P58" s="49" t="s">
        <v>11</v>
      </c>
      <c r="Q58" s="47" t="s">
        <v>12</v>
      </c>
      <c r="R58" s="45" t="s">
        <v>13</v>
      </c>
      <c r="S58" s="54" t="s">
        <v>14</v>
      </c>
      <c r="U58" s="360"/>
      <c r="V58" s="110"/>
      <c r="W58" s="111" t="s">
        <v>86</v>
      </c>
      <c r="X58" s="112" t="s">
        <v>280</v>
      </c>
      <c r="Y58" s="113" t="s">
        <v>301</v>
      </c>
      <c r="Z58" s="114" t="s">
        <v>301</v>
      </c>
      <c r="AA58" s="373" t="s">
        <v>302</v>
      </c>
      <c r="AB58" s="374"/>
      <c r="AC58" s="375"/>
      <c r="AD58" s="380"/>
      <c r="AE58" s="371"/>
    </row>
    <row r="59" spans="1:31" x14ac:dyDescent="0.2">
      <c r="A59" s="287"/>
      <c r="B59" s="287"/>
      <c r="C59" s="287"/>
      <c r="D59" s="287"/>
      <c r="E59" s="288"/>
      <c r="F59" s="288"/>
      <c r="G59" s="15">
        <f t="shared" si="0"/>
        <v>0</v>
      </c>
      <c r="H59" s="15">
        <f t="shared" si="1"/>
        <v>0</v>
      </c>
      <c r="I59" s="7"/>
      <c r="J59" s="7"/>
      <c r="K59" s="2"/>
      <c r="L59" s="2"/>
      <c r="M59" s="2"/>
      <c r="N59" s="4" t="s">
        <v>8</v>
      </c>
      <c r="O59" s="16" t="s">
        <v>8</v>
      </c>
      <c r="P59" s="4" t="s">
        <v>8</v>
      </c>
      <c r="Q59" s="4" t="s">
        <v>8</v>
      </c>
      <c r="R59" s="4" t="s">
        <v>8</v>
      </c>
      <c r="S59" s="4" t="s">
        <v>8</v>
      </c>
      <c r="U59" s="360"/>
      <c r="V59" s="110"/>
      <c r="W59" s="111" t="s">
        <v>91</v>
      </c>
      <c r="X59" s="112" t="s">
        <v>93</v>
      </c>
      <c r="Y59" s="113" t="s">
        <v>101</v>
      </c>
      <c r="Z59" s="114"/>
      <c r="AA59" s="376"/>
      <c r="AB59" s="377"/>
      <c r="AC59" s="378"/>
      <c r="AD59" s="380"/>
      <c r="AE59" s="371"/>
    </row>
    <row r="60" spans="1:31" ht="12.75" customHeight="1" x14ac:dyDescent="0.2">
      <c r="A60" s="287"/>
      <c r="B60" s="287"/>
      <c r="C60" s="287"/>
      <c r="D60" s="287"/>
      <c r="E60" s="288"/>
      <c r="F60" s="288"/>
      <c r="G60" s="15">
        <f t="shared" si="0"/>
        <v>0</v>
      </c>
      <c r="H60" s="15">
        <f t="shared" si="1"/>
        <v>0</v>
      </c>
      <c r="I60" s="7"/>
      <c r="J60" s="7"/>
      <c r="K60" s="2"/>
      <c r="L60" s="2"/>
      <c r="M60" s="2"/>
      <c r="N60" s="363" t="s">
        <v>106</v>
      </c>
      <c r="O60" s="39" t="s">
        <v>15</v>
      </c>
      <c r="P60" s="38" t="s">
        <v>16</v>
      </c>
      <c r="Q60" s="42" t="s">
        <v>17</v>
      </c>
      <c r="R60" s="55" t="s">
        <v>18</v>
      </c>
      <c r="S60" s="56" t="s">
        <v>19</v>
      </c>
      <c r="U60" s="361"/>
      <c r="V60" s="115"/>
      <c r="W60" s="116" t="str">
        <f>M3</f>
        <v>mg/kg</v>
      </c>
      <c r="X60" s="117" t="s">
        <v>102</v>
      </c>
      <c r="Y60" s="118" t="s">
        <v>103</v>
      </c>
      <c r="Z60" s="119" t="str">
        <f>M3</f>
        <v>mg/kg</v>
      </c>
      <c r="AA60" s="120" t="s">
        <v>303</v>
      </c>
      <c r="AB60" s="121" t="s">
        <v>31</v>
      </c>
      <c r="AC60" s="122" t="s">
        <v>304</v>
      </c>
      <c r="AD60" s="381"/>
      <c r="AE60" s="372"/>
    </row>
    <row r="61" spans="1:31" ht="13.5" thickBot="1" x14ac:dyDescent="0.25">
      <c r="A61" s="287"/>
      <c r="B61" s="287"/>
      <c r="C61" s="287"/>
      <c r="D61" s="287"/>
      <c r="E61" s="288"/>
      <c r="F61" s="288"/>
      <c r="G61" s="15">
        <f t="shared" si="0"/>
        <v>0</v>
      </c>
      <c r="H61" s="15">
        <f t="shared" si="1"/>
        <v>0</v>
      </c>
      <c r="I61" s="7"/>
      <c r="J61" s="7"/>
      <c r="K61" s="2"/>
      <c r="L61" s="2"/>
      <c r="M61" s="2"/>
      <c r="N61" s="363"/>
      <c r="O61" s="101">
        <f>SUM(O4:O43)</f>
        <v>0</v>
      </c>
      <c r="P61" s="102">
        <f>SUM(P4:P43)</f>
        <v>0</v>
      </c>
      <c r="Q61" s="103">
        <f>SUM(Q4:Q43)</f>
        <v>0</v>
      </c>
      <c r="R61" s="104">
        <f>SUM(R4:R43)</f>
        <v>0</v>
      </c>
      <c r="S61" s="105">
        <f>SUM(S4:S43)</f>
        <v>0</v>
      </c>
      <c r="U61" s="189" t="str">
        <f>E1</f>
        <v>Original Sample Value</v>
      </c>
      <c r="V61" s="190" t="str">
        <f>M3</f>
        <v>mg/kg</v>
      </c>
      <c r="W61" s="191" t="e">
        <f>P94</f>
        <v>#DIV/0!</v>
      </c>
      <c r="X61" s="191" t="e">
        <f>V123</f>
        <v>#DIV/0!</v>
      </c>
      <c r="Y61" s="192" t="e">
        <f>Z76</f>
        <v>#DIV/0!</v>
      </c>
      <c r="Z61" s="192" t="e">
        <f>R90</f>
        <v>#DIV/0!</v>
      </c>
      <c r="AA61" s="193" t="e">
        <f>P90</f>
        <v>#DIV/0!</v>
      </c>
      <c r="AB61" s="193" t="s">
        <v>31</v>
      </c>
      <c r="AC61" s="194" t="e">
        <f>R90</f>
        <v>#DIV/0!</v>
      </c>
      <c r="AD61" s="193">
        <f>COUNT(E2:E441)</f>
        <v>0</v>
      </c>
      <c r="AE61" s="195">
        <f>COUNT(N4:N43)</f>
        <v>40</v>
      </c>
    </row>
    <row r="62" spans="1:31" ht="13.5" thickBot="1" x14ac:dyDescent="0.25">
      <c r="A62" s="287"/>
      <c r="B62" s="287"/>
      <c r="C62" s="287"/>
      <c r="D62" s="287"/>
      <c r="E62" s="288"/>
      <c r="F62" s="288"/>
      <c r="G62" s="15">
        <f t="shared" si="0"/>
        <v>0</v>
      </c>
      <c r="H62" s="15">
        <f t="shared" si="1"/>
        <v>0</v>
      </c>
      <c r="I62" s="7"/>
      <c r="J62" s="7"/>
      <c r="K62" s="2"/>
      <c r="L62" s="2"/>
      <c r="M62" s="2"/>
      <c r="N62" s="4" t="s">
        <v>8</v>
      </c>
      <c r="O62" s="16" t="s">
        <v>8</v>
      </c>
      <c r="P62" s="4" t="s">
        <v>8</v>
      </c>
      <c r="Q62" s="4" t="s">
        <v>8</v>
      </c>
      <c r="R62" s="4" t="s">
        <v>8</v>
      </c>
      <c r="S62" s="4" t="s">
        <v>8</v>
      </c>
    </row>
    <row r="63" spans="1:31" ht="15.75" thickBot="1" x14ac:dyDescent="0.35">
      <c r="A63" s="287"/>
      <c r="B63" s="287"/>
      <c r="C63" s="287"/>
      <c r="D63" s="287"/>
      <c r="E63" s="288"/>
      <c r="F63" s="288"/>
      <c r="G63" s="15">
        <f t="shared" si="0"/>
        <v>0</v>
      </c>
      <c r="H63" s="15">
        <f t="shared" si="1"/>
        <v>0</v>
      </c>
      <c r="I63" s="7"/>
      <c r="J63" s="7"/>
      <c r="K63" s="2"/>
      <c r="L63" s="2"/>
      <c r="M63" s="2"/>
      <c r="N63" s="1" t="s">
        <v>20</v>
      </c>
      <c r="O63" s="106">
        <f>AVERAGE(O4:O43)</f>
        <v>0</v>
      </c>
      <c r="P63" s="107">
        <f>AVERAGE(P4:P43)</f>
        <v>0</v>
      </c>
      <c r="Q63" s="1" t="s">
        <v>21</v>
      </c>
      <c r="R63" s="2"/>
      <c r="S63" s="2"/>
      <c r="U63" s="200" t="s">
        <v>157</v>
      </c>
      <c r="V63" s="181"/>
      <c r="W63" s="201"/>
      <c r="X63" s="202"/>
      <c r="Y63" s="203"/>
      <c r="AD63" s="228" t="s">
        <v>114</v>
      </c>
    </row>
    <row r="64" spans="1:31" ht="13.5" thickBot="1" x14ac:dyDescent="0.25">
      <c r="A64" s="183"/>
      <c r="B64" s="183"/>
      <c r="C64" s="183"/>
      <c r="D64" s="183"/>
      <c r="E64" s="183"/>
      <c r="F64" s="183"/>
      <c r="G64" s="15">
        <f t="shared" si="0"/>
        <v>0</v>
      </c>
      <c r="H64" s="15">
        <f t="shared" si="1"/>
        <v>0</v>
      </c>
      <c r="I64" s="7"/>
      <c r="J64" s="7"/>
      <c r="K64" s="2"/>
      <c r="L64" s="2"/>
      <c r="M64" s="2"/>
      <c r="N64" s="4" t="s">
        <v>8</v>
      </c>
      <c r="O64" s="16" t="s">
        <v>8</v>
      </c>
      <c r="P64" s="4" t="s">
        <v>8</v>
      </c>
      <c r="Q64" s="4" t="s">
        <v>8</v>
      </c>
      <c r="R64" s="4" t="s">
        <v>8</v>
      </c>
      <c r="S64" s="4" t="s">
        <v>8</v>
      </c>
      <c r="U64" s="126"/>
      <c r="V64" s="137"/>
      <c r="W64" s="137"/>
      <c r="X64" s="126"/>
      <c r="Y64" s="126"/>
      <c r="Z64" s="126"/>
      <c r="AA64" s="126"/>
      <c r="AD64" s="229" t="s">
        <v>115</v>
      </c>
    </row>
    <row r="65" spans="1:30" ht="15" thickBot="1" x14ac:dyDescent="0.25">
      <c r="A65" s="183"/>
      <c r="B65" s="183"/>
      <c r="C65" s="183"/>
      <c r="D65" s="183"/>
      <c r="E65" s="183"/>
      <c r="F65" s="183"/>
      <c r="G65" s="15">
        <f t="shared" si="0"/>
        <v>0</v>
      </c>
      <c r="H65" s="15">
        <f t="shared" si="1"/>
        <v>0</v>
      </c>
      <c r="I65" s="7"/>
      <c r="J65" s="7"/>
      <c r="K65" s="2"/>
      <c r="L65" s="2"/>
      <c r="M65" s="2"/>
      <c r="N65" s="1" t="s">
        <v>22</v>
      </c>
      <c r="O65" s="106">
        <f>STDEVP(O4:O43)</f>
        <v>0</v>
      </c>
      <c r="P65" s="108">
        <f>STDEVP(P4:P43)</f>
        <v>0</v>
      </c>
      <c r="Q65" s="57" t="s">
        <v>63</v>
      </c>
      <c r="R65" s="2"/>
      <c r="S65" s="2"/>
      <c r="U65" s="204" t="s">
        <v>279</v>
      </c>
      <c r="V65" s="205"/>
      <c r="W65" s="206"/>
      <c r="X65" s="202"/>
      <c r="Y65" s="202"/>
      <c r="Z65" s="202"/>
      <c r="AA65" s="203"/>
      <c r="AD65" s="229" t="s">
        <v>116</v>
      </c>
    </row>
    <row r="66" spans="1:30" ht="13.5" thickBot="1" x14ac:dyDescent="0.25">
      <c r="A66" s="183"/>
      <c r="B66" s="183"/>
      <c r="C66" s="183"/>
      <c r="D66" s="183"/>
      <c r="E66" s="183"/>
      <c r="F66" s="183"/>
      <c r="G66" s="15">
        <f t="shared" ref="G66:G129" si="8">(E66+F66)/2</f>
        <v>0</v>
      </c>
      <c r="H66" s="15">
        <f t="shared" ref="H66:H129" si="9">ABS(E66-F66)</f>
        <v>0</v>
      </c>
      <c r="I66" s="7"/>
      <c r="J66" s="7"/>
      <c r="K66" s="2"/>
      <c r="L66" s="2"/>
      <c r="M66" s="2"/>
      <c r="N66" s="4" t="s">
        <v>8</v>
      </c>
      <c r="O66" s="16" t="s">
        <v>8</v>
      </c>
      <c r="P66" s="4" t="s">
        <v>8</v>
      </c>
      <c r="Q66" s="4" t="s">
        <v>8</v>
      </c>
      <c r="R66" s="4" t="s">
        <v>8</v>
      </c>
      <c r="S66" s="4" t="s">
        <v>8</v>
      </c>
      <c r="AD66" s="229" t="s">
        <v>244</v>
      </c>
    </row>
    <row r="67" spans="1:30" ht="13.5" thickBot="1" x14ac:dyDescent="0.25">
      <c r="A67" s="287"/>
      <c r="B67" s="287"/>
      <c r="C67" s="287"/>
      <c r="D67" s="287"/>
      <c r="E67" s="288"/>
      <c r="F67" s="288"/>
      <c r="G67" s="15">
        <f t="shared" si="8"/>
        <v>0</v>
      </c>
      <c r="H67" s="15">
        <f t="shared" si="9"/>
        <v>0</v>
      </c>
      <c r="I67" s="73">
        <f>AVERAGE(G57:G67)</f>
        <v>0</v>
      </c>
      <c r="J67" s="73">
        <f>MEDIAN(H57:H67)</f>
        <v>0</v>
      </c>
      <c r="K67" s="61">
        <v>6</v>
      </c>
      <c r="L67" s="61" t="s">
        <v>70</v>
      </c>
      <c r="M67" s="2"/>
      <c r="N67" s="382" t="s">
        <v>95</v>
      </c>
      <c r="O67" s="383"/>
      <c r="P67" s="383"/>
      <c r="Q67" s="383"/>
      <c r="R67" s="384"/>
      <c r="S67" s="385"/>
      <c r="U67" s="178" t="s">
        <v>276</v>
      </c>
      <c r="AD67" s="230"/>
    </row>
    <row r="68" spans="1:30" ht="12.75" customHeight="1" x14ac:dyDescent="0.2">
      <c r="A68" s="287"/>
      <c r="B68" s="287"/>
      <c r="C68" s="287"/>
      <c r="D68" s="287"/>
      <c r="E68" s="288"/>
      <c r="F68" s="288"/>
      <c r="G68" s="15">
        <f t="shared" si="8"/>
        <v>0</v>
      </c>
      <c r="H68" s="15">
        <f t="shared" si="9"/>
        <v>0</v>
      </c>
      <c r="I68" s="7"/>
      <c r="J68" s="7"/>
      <c r="K68" s="2"/>
      <c r="L68" s="2"/>
      <c r="M68" s="2"/>
      <c r="N68" s="10" t="s">
        <v>61</v>
      </c>
      <c r="O68" s="100">
        <f>(Q61-O61^2/COUNT(N4:N43))</f>
        <v>0</v>
      </c>
      <c r="P68" s="386" t="s">
        <v>118</v>
      </c>
      <c r="Q68" s="387"/>
      <c r="R68" s="2"/>
      <c r="U68" s="178" t="s">
        <v>277</v>
      </c>
    </row>
    <row r="69" spans="1:30" x14ac:dyDescent="0.2">
      <c r="A69" s="287"/>
      <c r="B69" s="287"/>
      <c r="C69" s="287"/>
      <c r="D69" s="287"/>
      <c r="E69" s="288"/>
      <c r="F69" s="288"/>
      <c r="G69" s="15">
        <f t="shared" si="8"/>
        <v>0</v>
      </c>
      <c r="H69" s="15">
        <f t="shared" si="9"/>
        <v>0</v>
      </c>
      <c r="I69" s="7"/>
      <c r="J69" s="7"/>
      <c r="K69" s="2"/>
      <c r="L69" s="2"/>
      <c r="M69" s="2"/>
      <c r="N69" s="10" t="s">
        <v>23</v>
      </c>
      <c r="O69" s="100">
        <f>(R61-P61^2/COUNT(N4:N43))</f>
        <v>0</v>
      </c>
      <c r="P69" s="388"/>
      <c r="Q69" s="388"/>
      <c r="R69" s="2"/>
      <c r="U69" s="178" t="s">
        <v>278</v>
      </c>
    </row>
    <row r="70" spans="1:30" x14ac:dyDescent="0.2">
      <c r="A70" s="287"/>
      <c r="B70" s="287"/>
      <c r="C70" s="287"/>
      <c r="D70" s="287"/>
      <c r="E70" s="288"/>
      <c r="F70" s="288"/>
      <c r="G70" s="15">
        <f t="shared" si="8"/>
        <v>0</v>
      </c>
      <c r="H70" s="15">
        <f t="shared" si="9"/>
        <v>0</v>
      </c>
      <c r="I70" s="7"/>
      <c r="J70" s="7"/>
      <c r="K70" s="2"/>
      <c r="L70" s="2"/>
      <c r="M70" s="2"/>
      <c r="N70" s="10" t="s">
        <v>59</v>
      </c>
      <c r="O70" s="100">
        <f>(S61-O61*P61/COUNT(N4:N43))</f>
        <v>0</v>
      </c>
      <c r="P70" s="388"/>
      <c r="Q70" s="389"/>
      <c r="R70" s="2"/>
      <c r="U70" s="178" t="s">
        <v>305</v>
      </c>
    </row>
    <row r="71" spans="1:30" x14ac:dyDescent="0.2">
      <c r="A71" s="287"/>
      <c r="B71" s="287"/>
      <c r="C71" s="287"/>
      <c r="D71" s="287"/>
      <c r="E71" s="288"/>
      <c r="F71" s="288"/>
      <c r="G71" s="15">
        <f t="shared" si="8"/>
        <v>0</v>
      </c>
      <c r="H71" s="15">
        <f t="shared" si="9"/>
        <v>0</v>
      </c>
      <c r="I71" s="7"/>
      <c r="J71" s="7"/>
      <c r="K71" s="2"/>
      <c r="L71" s="2"/>
      <c r="M71" s="2"/>
      <c r="N71" s="10" t="s">
        <v>60</v>
      </c>
      <c r="O71" s="100" t="e">
        <f>(1/(COUNT(N4:N43)-2))*(O69-O70^2/O68)</f>
        <v>#DIV/0!</v>
      </c>
      <c r="P71" s="157" t="s">
        <v>119</v>
      </c>
      <c r="Q71" s="10" t="s">
        <v>43</v>
      </c>
      <c r="R71" s="92" t="e">
        <f>SQRT(O71)</f>
        <v>#DIV/0!</v>
      </c>
      <c r="S71" s="365" t="s">
        <v>35</v>
      </c>
      <c r="U71" s="178" t="s">
        <v>281</v>
      </c>
    </row>
    <row r="72" spans="1:30" x14ac:dyDescent="0.2">
      <c r="A72" s="287"/>
      <c r="B72" s="287"/>
      <c r="C72" s="287"/>
      <c r="D72" s="287"/>
      <c r="E72" s="288"/>
      <c r="F72" s="288"/>
      <c r="G72" s="15">
        <f t="shared" si="8"/>
        <v>0</v>
      </c>
      <c r="H72" s="15">
        <f t="shared" si="9"/>
        <v>0</v>
      </c>
      <c r="I72" s="7"/>
      <c r="J72" s="7"/>
      <c r="K72" s="2"/>
      <c r="L72" s="2"/>
      <c r="M72" s="2"/>
      <c r="N72" s="10" t="s">
        <v>62</v>
      </c>
      <c r="O72" s="15" t="e">
        <f>(O70/SQRT(O68*O69))</f>
        <v>#DIV/0!</v>
      </c>
      <c r="P72" s="2"/>
      <c r="Q72" s="10" t="s">
        <v>41</v>
      </c>
      <c r="R72" s="92" t="e">
        <f>(O72^2)</f>
        <v>#DIV/0!</v>
      </c>
      <c r="S72" s="365"/>
      <c r="U72" s="178"/>
    </row>
    <row r="73" spans="1:30" x14ac:dyDescent="0.2">
      <c r="A73" s="287"/>
      <c r="B73" s="287"/>
      <c r="C73" s="287"/>
      <c r="D73" s="287"/>
      <c r="E73" s="288"/>
      <c r="F73" s="288"/>
      <c r="G73" s="15">
        <f t="shared" si="8"/>
        <v>0</v>
      </c>
      <c r="H73" s="15">
        <f t="shared" si="9"/>
        <v>0</v>
      </c>
      <c r="I73" s="7"/>
      <c r="J73" s="7"/>
      <c r="K73" s="2"/>
      <c r="L73" s="2"/>
      <c r="M73" s="2"/>
      <c r="N73" s="87" t="s">
        <v>40</v>
      </c>
      <c r="O73" s="40" t="e">
        <f>SQRT(O69/O68)</f>
        <v>#DIV/0!</v>
      </c>
      <c r="P73" s="2"/>
      <c r="Q73" s="10" t="s">
        <v>42</v>
      </c>
      <c r="R73" s="92" t="e">
        <f>(O72^2*100)</f>
        <v>#DIV/0!</v>
      </c>
      <c r="S73" s="365"/>
    </row>
    <row r="74" spans="1:30" ht="13.5" thickBot="1" x14ac:dyDescent="0.25">
      <c r="A74" s="287"/>
      <c r="B74" s="287"/>
      <c r="C74" s="287"/>
      <c r="D74" s="287"/>
      <c r="E74" s="288"/>
      <c r="F74" s="288"/>
      <c r="G74" s="15">
        <f t="shared" si="8"/>
        <v>0</v>
      </c>
      <c r="H74" s="15">
        <f t="shared" si="9"/>
        <v>0</v>
      </c>
      <c r="I74" s="7"/>
      <c r="J74" s="7"/>
      <c r="K74" s="2"/>
      <c r="L74" s="2"/>
      <c r="M74" s="2"/>
      <c r="N74" s="86" t="s">
        <v>24</v>
      </c>
      <c r="O74" s="17" t="e">
        <f>(P63-O73*O63)</f>
        <v>#DIV/0!</v>
      </c>
      <c r="P74" s="2"/>
      <c r="Q74" s="2"/>
      <c r="R74" s="2"/>
      <c r="S74" s="365"/>
    </row>
    <row r="75" spans="1:30" ht="13.5" thickBot="1" x14ac:dyDescent="0.25">
      <c r="A75" s="287"/>
      <c r="B75" s="287"/>
      <c r="C75" s="287"/>
      <c r="D75" s="287"/>
      <c r="E75" s="288"/>
      <c r="F75" s="288"/>
      <c r="G75" s="15">
        <f t="shared" si="8"/>
        <v>0</v>
      </c>
      <c r="H75" s="15">
        <f t="shared" si="9"/>
        <v>0</v>
      </c>
      <c r="I75" s="7"/>
      <c r="J75" s="7"/>
      <c r="K75" s="2"/>
      <c r="L75" s="2"/>
      <c r="M75" s="2"/>
      <c r="N75" s="10" t="s">
        <v>57</v>
      </c>
      <c r="O75" s="15" t="e">
        <f>(O74*(1/0.954))</f>
        <v>#DIV/0!</v>
      </c>
      <c r="P75" s="2"/>
      <c r="Q75" s="133" t="s">
        <v>107</v>
      </c>
      <c r="R75" s="134"/>
      <c r="S75" s="365"/>
    </row>
    <row r="76" spans="1:30" ht="13.5" thickBot="1" x14ac:dyDescent="0.25">
      <c r="A76" s="287"/>
      <c r="B76" s="287"/>
      <c r="C76" s="287"/>
      <c r="D76" s="287"/>
      <c r="E76" s="288"/>
      <c r="F76" s="288"/>
      <c r="G76" s="15">
        <f t="shared" si="8"/>
        <v>0</v>
      </c>
      <c r="H76" s="15">
        <f t="shared" si="9"/>
        <v>0</v>
      </c>
      <c r="I76" s="7"/>
      <c r="J76" s="7"/>
      <c r="K76" s="2"/>
      <c r="L76" s="2"/>
      <c r="M76" s="2"/>
      <c r="N76" s="10" t="s">
        <v>58</v>
      </c>
      <c r="O76" s="15" t="e">
        <f>(O73*(1/0.954))</f>
        <v>#DIV/0!</v>
      </c>
      <c r="P76" s="2"/>
      <c r="Q76" s="135" t="s">
        <v>108</v>
      </c>
      <c r="R76" s="136"/>
      <c r="S76" s="365"/>
      <c r="U76" s="390" t="s">
        <v>83</v>
      </c>
      <c r="V76" s="391"/>
      <c r="X76" s="125" t="s">
        <v>306</v>
      </c>
      <c r="Y76" s="126"/>
      <c r="Z76" s="127" t="e">
        <f>(P90/R90)+R90</f>
        <v>#DIV/0!</v>
      </c>
      <c r="AA76" s="125" t="s">
        <v>104</v>
      </c>
    </row>
    <row r="77" spans="1:30" ht="13.5" thickBot="1" x14ac:dyDescent="0.25">
      <c r="A77" s="287"/>
      <c r="B77" s="287"/>
      <c r="C77" s="287"/>
      <c r="D77" s="287"/>
      <c r="E77" s="288"/>
      <c r="F77" s="288"/>
      <c r="G77" s="15">
        <f t="shared" si="8"/>
        <v>0</v>
      </c>
      <c r="H77" s="15">
        <f t="shared" si="9"/>
        <v>0</v>
      </c>
      <c r="I77" s="7"/>
      <c r="J77" s="7"/>
      <c r="K77" s="2"/>
      <c r="L77" s="2"/>
      <c r="M77" s="2"/>
      <c r="N77" s="10" t="s">
        <v>76</v>
      </c>
      <c r="O77" s="15" t="e">
        <f>(196*O75)/(100-196*O76)</f>
        <v>#DIV/0!</v>
      </c>
      <c r="P77" s="2"/>
      <c r="Q77" s="2"/>
      <c r="R77" s="2"/>
      <c r="S77" s="365"/>
      <c r="U77" s="392" t="s">
        <v>177</v>
      </c>
      <c r="V77" s="393"/>
      <c r="X77" s="128" t="s">
        <v>307</v>
      </c>
      <c r="Y77" s="126"/>
      <c r="Z77" s="127" t="e">
        <f>R90</f>
        <v>#DIV/0!</v>
      </c>
      <c r="AA77" s="125" t="str">
        <f>M3</f>
        <v>mg/kg</v>
      </c>
    </row>
    <row r="78" spans="1:30" ht="13.5" thickBot="1" x14ac:dyDescent="0.25">
      <c r="A78" s="287"/>
      <c r="B78" s="287"/>
      <c r="C78" s="287"/>
      <c r="D78" s="287"/>
      <c r="E78" s="288"/>
      <c r="F78" s="288"/>
      <c r="G78" s="15">
        <f t="shared" si="8"/>
        <v>0</v>
      </c>
      <c r="H78" s="15">
        <f t="shared" si="9"/>
        <v>0</v>
      </c>
      <c r="I78" s="73">
        <f>AVERAGE(G68:G78)</f>
        <v>0</v>
      </c>
      <c r="J78" s="73">
        <f>MEDIAN(H68:H78)</f>
        <v>0</v>
      </c>
      <c r="K78" s="61">
        <v>7</v>
      </c>
      <c r="L78" s="61" t="s">
        <v>71</v>
      </c>
      <c r="M78" s="2"/>
      <c r="N78" s="4" t="s">
        <v>8</v>
      </c>
      <c r="O78" s="16" t="s">
        <v>8</v>
      </c>
      <c r="P78" s="4" t="s">
        <v>8</v>
      </c>
      <c r="Q78" s="4" t="s">
        <v>8</v>
      </c>
      <c r="R78" s="4" t="s">
        <v>8</v>
      </c>
      <c r="S78" s="4" t="s">
        <v>8</v>
      </c>
      <c r="U78" s="364" t="str">
        <f>E1</f>
        <v>Original Sample Value</v>
      </c>
      <c r="V78" s="364"/>
    </row>
    <row r="79" spans="1:30" x14ac:dyDescent="0.2">
      <c r="A79" s="287"/>
      <c r="B79" s="287"/>
      <c r="C79" s="287"/>
      <c r="D79" s="287"/>
      <c r="E79" s="288"/>
      <c r="F79" s="288"/>
      <c r="G79" s="15">
        <f t="shared" si="8"/>
        <v>0</v>
      </c>
      <c r="H79" s="15">
        <f t="shared" si="9"/>
        <v>0</v>
      </c>
      <c r="I79" s="7"/>
      <c r="J79" s="7"/>
      <c r="K79" s="2"/>
      <c r="L79" s="2"/>
      <c r="M79" s="2"/>
      <c r="N79" s="94" t="s">
        <v>25</v>
      </c>
      <c r="O79" s="96"/>
      <c r="P79" s="88" t="e">
        <f>O74</f>
        <v>#DIV/0!</v>
      </c>
      <c r="Q79" s="12" t="s">
        <v>26</v>
      </c>
      <c r="R79" s="89" t="e">
        <f>O73</f>
        <v>#DIV/0!</v>
      </c>
      <c r="S79" s="10" t="s">
        <v>27</v>
      </c>
      <c r="U79" s="237" t="s">
        <v>171</v>
      </c>
      <c r="V79" s="76" t="s">
        <v>80</v>
      </c>
    </row>
    <row r="80" spans="1:30" x14ac:dyDescent="0.2">
      <c r="A80" s="287"/>
      <c r="B80" s="287"/>
      <c r="C80" s="287"/>
      <c r="D80" s="287"/>
      <c r="E80" s="288"/>
      <c r="F80" s="288"/>
      <c r="G80" s="15">
        <f t="shared" si="8"/>
        <v>0</v>
      </c>
      <c r="H80" s="15">
        <f t="shared" si="9"/>
        <v>0</v>
      </c>
      <c r="I80" s="7"/>
      <c r="J80" s="7"/>
      <c r="K80" s="2"/>
      <c r="L80" s="2"/>
      <c r="M80" s="2"/>
      <c r="N80" s="4" t="s">
        <v>8</v>
      </c>
      <c r="O80" s="16" t="s">
        <v>8</v>
      </c>
      <c r="P80" s="4" t="s">
        <v>8</v>
      </c>
      <c r="Q80" s="4" t="s">
        <v>8</v>
      </c>
      <c r="R80" s="4" t="s">
        <v>8</v>
      </c>
      <c r="S80" s="4" t="s">
        <v>8</v>
      </c>
      <c r="U80" s="79" t="e">
        <f>P94</f>
        <v>#DIV/0!</v>
      </c>
      <c r="V80" s="75" t="e">
        <f t="shared" ref="V80:V127" si="10">((P$90)/U80)+R$90</f>
        <v>#DIV/0!</v>
      </c>
    </row>
    <row r="81" spans="1:22" x14ac:dyDescent="0.2">
      <c r="A81" s="287"/>
      <c r="B81" s="287"/>
      <c r="C81" s="287"/>
      <c r="D81" s="287"/>
      <c r="E81" s="288"/>
      <c r="F81" s="288"/>
      <c r="G81" s="15">
        <f t="shared" si="8"/>
        <v>0</v>
      </c>
      <c r="H81" s="15">
        <f t="shared" si="9"/>
        <v>0</v>
      </c>
      <c r="I81" s="7"/>
      <c r="J81" s="7"/>
      <c r="K81" s="2"/>
      <c r="L81" s="2"/>
      <c r="M81" s="2"/>
      <c r="N81" s="94" t="s">
        <v>28</v>
      </c>
      <c r="O81" s="95"/>
      <c r="P81" s="84"/>
      <c r="Q81" s="85"/>
      <c r="R81" s="90" t="e">
        <f>(P65*SQRT((1-O72^2)/COUNT(N4:N8)*(1+(O63^2/O65^2))))</f>
        <v>#DIV/0!</v>
      </c>
      <c r="S81" s="365" t="s">
        <v>35</v>
      </c>
      <c r="U81" s="246">
        <v>2.0000000000000001E-4</v>
      </c>
      <c r="V81" s="75" t="e">
        <f t="shared" si="10"/>
        <v>#DIV/0!</v>
      </c>
    </row>
    <row r="82" spans="1:22" x14ac:dyDescent="0.2">
      <c r="A82" s="183"/>
      <c r="B82" s="183"/>
      <c r="C82" s="183"/>
      <c r="D82" s="183"/>
      <c r="E82" s="183"/>
      <c r="F82" s="183"/>
      <c r="G82" s="15">
        <f t="shared" si="8"/>
        <v>0</v>
      </c>
      <c r="H82" s="15">
        <f t="shared" si="9"/>
        <v>0</v>
      </c>
      <c r="I82" s="7"/>
      <c r="J82" s="7"/>
      <c r="K82" s="2"/>
      <c r="L82" s="2"/>
      <c r="M82" s="2"/>
      <c r="N82" s="94" t="s">
        <v>98</v>
      </c>
      <c r="O82" s="95"/>
      <c r="P82" s="84"/>
      <c r="Q82" s="85"/>
      <c r="R82" s="91" t="e">
        <f>(O73*SQRT((1-O72^2)/COUNT(N4:N8)))</f>
        <v>#DIV/0!</v>
      </c>
      <c r="S82" s="365"/>
      <c r="U82" s="246">
        <v>5.0000000000000001E-4</v>
      </c>
      <c r="V82" s="75" t="e">
        <f t="shared" si="10"/>
        <v>#DIV/0!</v>
      </c>
    </row>
    <row r="83" spans="1:22" x14ac:dyDescent="0.2">
      <c r="A83" s="183"/>
      <c r="B83" s="183"/>
      <c r="C83" s="183"/>
      <c r="D83" s="183"/>
      <c r="E83" s="183"/>
      <c r="F83" s="183"/>
      <c r="G83" s="15">
        <f t="shared" si="8"/>
        <v>0</v>
      </c>
      <c r="H83" s="15">
        <f t="shared" si="9"/>
        <v>0</v>
      </c>
      <c r="I83" s="7"/>
      <c r="J83" s="7"/>
      <c r="K83" s="2"/>
      <c r="L83" s="2"/>
      <c r="M83" s="2"/>
      <c r="N83" s="4" t="s">
        <v>8</v>
      </c>
      <c r="O83" s="16" t="s">
        <v>8</v>
      </c>
      <c r="P83" s="4" t="s">
        <v>8</v>
      </c>
      <c r="Q83" s="4" t="s">
        <v>8</v>
      </c>
      <c r="R83" s="4" t="s">
        <v>8</v>
      </c>
      <c r="S83" s="4" t="s">
        <v>8</v>
      </c>
      <c r="U83" s="245">
        <v>1E-3</v>
      </c>
      <c r="V83" s="75" t="e">
        <f t="shared" si="10"/>
        <v>#DIV/0!</v>
      </c>
    </row>
    <row r="84" spans="1:22" x14ac:dyDescent="0.2">
      <c r="A84" s="183"/>
      <c r="B84" s="183"/>
      <c r="C84" s="183"/>
      <c r="D84" s="183"/>
      <c r="E84" s="183"/>
      <c r="F84" s="183"/>
      <c r="G84" s="15">
        <f t="shared" si="8"/>
        <v>0</v>
      </c>
      <c r="H84" s="15">
        <f t="shared" si="9"/>
        <v>0</v>
      </c>
      <c r="I84" s="7"/>
      <c r="J84" s="7"/>
      <c r="K84" s="2"/>
      <c r="L84" s="2"/>
      <c r="M84" s="2"/>
      <c r="N84" s="98" t="s">
        <v>29</v>
      </c>
      <c r="O84" s="7"/>
      <c r="P84" s="2"/>
      <c r="Q84" s="2"/>
      <c r="R84" s="2"/>
      <c r="S84" s="2"/>
      <c r="U84" s="244">
        <v>0.02</v>
      </c>
      <c r="V84" s="75" t="e">
        <f t="shared" si="10"/>
        <v>#DIV/0!</v>
      </c>
    </row>
    <row r="85" spans="1:22" ht="12.75" customHeight="1" x14ac:dyDescent="0.2">
      <c r="A85" s="287"/>
      <c r="B85" s="287"/>
      <c r="C85" s="287"/>
      <c r="D85" s="287"/>
      <c r="E85" s="288"/>
      <c r="F85" s="288"/>
      <c r="G85" s="15">
        <f t="shared" si="8"/>
        <v>0</v>
      </c>
      <c r="H85" s="15">
        <f t="shared" si="9"/>
        <v>0</v>
      </c>
      <c r="I85" s="7"/>
      <c r="J85" s="7"/>
      <c r="K85" s="2"/>
      <c r="L85" s="2"/>
      <c r="M85" s="2"/>
      <c r="N85" s="94" t="s">
        <v>96</v>
      </c>
      <c r="O85" s="95"/>
      <c r="P85" s="85"/>
      <c r="Q85" s="88" t="e">
        <f>O74</f>
        <v>#DIV/0!</v>
      </c>
      <c r="R85" s="12" t="s">
        <v>30</v>
      </c>
      <c r="S85" s="90" t="e">
        <f>(1.96*R81)</f>
        <v>#DIV/0!</v>
      </c>
      <c r="U85" s="244">
        <v>0.03</v>
      </c>
      <c r="V85" s="75" t="e">
        <f t="shared" si="10"/>
        <v>#DIV/0!</v>
      </c>
    </row>
    <row r="86" spans="1:22" ht="13.5" customHeight="1" x14ac:dyDescent="0.2">
      <c r="A86" s="287"/>
      <c r="B86" s="287"/>
      <c r="C86" s="287"/>
      <c r="D86" s="287"/>
      <c r="E86" s="288"/>
      <c r="F86" s="288"/>
      <c r="G86" s="15">
        <f t="shared" si="8"/>
        <v>0</v>
      </c>
      <c r="H86" s="15">
        <f t="shared" si="9"/>
        <v>0</v>
      </c>
      <c r="I86" s="7"/>
      <c r="J86" s="7"/>
      <c r="K86" s="2"/>
      <c r="L86" s="2"/>
      <c r="M86" s="2"/>
      <c r="N86" s="97" t="s">
        <v>97</v>
      </c>
      <c r="O86" s="95"/>
      <c r="P86" s="85"/>
      <c r="Q86" s="89" t="e">
        <f>O73</f>
        <v>#DIV/0!</v>
      </c>
      <c r="R86" s="12" t="s">
        <v>30</v>
      </c>
      <c r="S86" s="91" t="e">
        <f>(1.96*R82)</f>
        <v>#DIV/0!</v>
      </c>
      <c r="U86" s="244">
        <v>0.04</v>
      </c>
      <c r="V86" s="75" t="e">
        <f t="shared" si="10"/>
        <v>#DIV/0!</v>
      </c>
    </row>
    <row r="87" spans="1:22" ht="13.5" thickBot="1" x14ac:dyDescent="0.25">
      <c r="A87" s="287"/>
      <c r="B87" s="287"/>
      <c r="C87" s="287"/>
      <c r="D87" s="287"/>
      <c r="E87" s="288"/>
      <c r="F87" s="288"/>
      <c r="G87" s="15">
        <f t="shared" si="8"/>
        <v>0</v>
      </c>
      <c r="H87" s="15">
        <f t="shared" si="9"/>
        <v>0</v>
      </c>
      <c r="I87" s="7"/>
      <c r="J87" s="7"/>
      <c r="K87" s="2"/>
      <c r="L87" s="2"/>
      <c r="M87" s="2"/>
      <c r="N87" s="4" t="s">
        <v>8</v>
      </c>
      <c r="O87" s="16" t="s">
        <v>8</v>
      </c>
      <c r="P87" s="4" t="s">
        <v>8</v>
      </c>
      <c r="Q87" s="4" t="s">
        <v>8</v>
      </c>
      <c r="R87" s="4" t="s">
        <v>8</v>
      </c>
      <c r="S87" s="4" t="s">
        <v>8</v>
      </c>
      <c r="U87" s="244">
        <v>0.5</v>
      </c>
      <c r="V87" s="75" t="e">
        <f t="shared" si="10"/>
        <v>#DIV/0!</v>
      </c>
    </row>
    <row r="88" spans="1:22" ht="13.5" thickBot="1" x14ac:dyDescent="0.25">
      <c r="A88" s="287"/>
      <c r="B88" s="287"/>
      <c r="C88" s="287"/>
      <c r="D88" s="287"/>
      <c r="E88" s="288"/>
      <c r="F88" s="288"/>
      <c r="G88" s="15">
        <f t="shared" si="8"/>
        <v>0</v>
      </c>
      <c r="H88" s="15">
        <f t="shared" si="9"/>
        <v>0</v>
      </c>
      <c r="I88" s="7"/>
      <c r="J88" s="7"/>
      <c r="K88" s="2"/>
      <c r="L88" s="2"/>
      <c r="M88" s="9" t="s">
        <v>32</v>
      </c>
      <c r="N88" s="81" t="str">
        <f>E1</f>
        <v>Original Sample Value</v>
      </c>
      <c r="O88" s="366" t="s">
        <v>308</v>
      </c>
      <c r="P88" s="367"/>
      <c r="Q88" s="367"/>
      <c r="R88" s="367"/>
      <c r="S88" s="368"/>
      <c r="U88" s="244">
        <v>0.1</v>
      </c>
      <c r="V88" s="75" t="e">
        <f t="shared" si="10"/>
        <v>#DIV/0!</v>
      </c>
    </row>
    <row r="89" spans="1:22" ht="13.5" thickBot="1" x14ac:dyDescent="0.25">
      <c r="A89" s="287"/>
      <c r="B89" s="287"/>
      <c r="C89" s="287"/>
      <c r="D89" s="287"/>
      <c r="E89" s="288"/>
      <c r="F89" s="288"/>
      <c r="G89" s="15">
        <f t="shared" si="8"/>
        <v>0</v>
      </c>
      <c r="H89" s="15">
        <f t="shared" si="9"/>
        <v>0</v>
      </c>
      <c r="I89" s="73">
        <f>AVERAGE(G79:G89)</f>
        <v>0</v>
      </c>
      <c r="J89" s="73">
        <f>MEDIAN(H79:H89)</f>
        <v>0</v>
      </c>
      <c r="K89" s="61">
        <v>8</v>
      </c>
      <c r="L89" s="61" t="s">
        <v>72</v>
      </c>
      <c r="M89" s="20"/>
      <c r="N89" s="24"/>
      <c r="O89" s="25"/>
      <c r="P89" s="25"/>
      <c r="Q89" s="25"/>
      <c r="R89" s="25"/>
      <c r="S89" s="25"/>
      <c r="U89" s="244">
        <v>0.15</v>
      </c>
      <c r="V89" s="75" t="e">
        <f t="shared" si="10"/>
        <v>#DIV/0!</v>
      </c>
    </row>
    <row r="90" spans="1:22" ht="13.5" thickBot="1" x14ac:dyDescent="0.25">
      <c r="A90" s="287"/>
      <c r="B90" s="287"/>
      <c r="C90" s="287"/>
      <c r="D90" s="287"/>
      <c r="E90" s="288"/>
      <c r="F90" s="288"/>
      <c r="G90" s="15">
        <f t="shared" si="8"/>
        <v>0</v>
      </c>
      <c r="H90" s="15">
        <f t="shared" si="9"/>
        <v>0</v>
      </c>
      <c r="I90" s="16"/>
      <c r="J90" s="16"/>
      <c r="K90" s="4"/>
      <c r="L90" s="4"/>
      <c r="M90" s="4"/>
      <c r="N90" s="26" t="s">
        <v>36</v>
      </c>
      <c r="O90" s="27"/>
      <c r="P90" s="28" t="e">
        <f>ABS(196*O75)</f>
        <v>#DIV/0!</v>
      </c>
      <c r="Q90" s="93" t="s">
        <v>31</v>
      </c>
      <c r="R90" s="29" t="e">
        <f>(196*O76)</f>
        <v>#DIV/0!</v>
      </c>
      <c r="S90" s="83" t="s">
        <v>81</v>
      </c>
      <c r="U90" s="244">
        <v>0.2</v>
      </c>
      <c r="V90" s="75" t="e">
        <f t="shared" si="10"/>
        <v>#DIV/0!</v>
      </c>
    </row>
    <row r="91" spans="1:22" ht="13.5" thickBot="1" x14ac:dyDescent="0.25">
      <c r="A91" s="183"/>
      <c r="B91" s="183"/>
      <c r="C91" s="183"/>
      <c r="D91" s="183"/>
      <c r="E91" s="183"/>
      <c r="F91" s="183"/>
      <c r="G91" s="15">
        <f t="shared" si="8"/>
        <v>0</v>
      </c>
      <c r="H91" s="15">
        <f t="shared" si="9"/>
        <v>0</v>
      </c>
      <c r="I91" s="16"/>
      <c r="J91" s="16"/>
      <c r="K91" s="4"/>
      <c r="L91" s="4"/>
      <c r="M91" s="4"/>
      <c r="N91" s="1"/>
      <c r="O91" s="7"/>
      <c r="P91" s="3"/>
      <c r="Q91" s="1"/>
      <c r="R91" s="5"/>
      <c r="S91" s="2"/>
      <c r="U91" s="244">
        <v>0.25</v>
      </c>
      <c r="V91" s="75" t="e">
        <f t="shared" si="10"/>
        <v>#DIV/0!</v>
      </c>
    </row>
    <row r="92" spans="1:22" ht="13.5" thickBot="1" x14ac:dyDescent="0.25">
      <c r="A92" s="183"/>
      <c r="B92" s="183"/>
      <c r="C92" s="183"/>
      <c r="D92" s="183"/>
      <c r="E92" s="183"/>
      <c r="F92" s="183"/>
      <c r="G92" s="15">
        <f t="shared" si="8"/>
        <v>0</v>
      </c>
      <c r="H92" s="15">
        <f t="shared" si="9"/>
        <v>0</v>
      </c>
      <c r="I92" s="16"/>
      <c r="J92" s="16"/>
      <c r="K92" s="4"/>
      <c r="L92" s="4"/>
      <c r="M92" s="9" t="s">
        <v>32</v>
      </c>
      <c r="N92" s="82" t="str">
        <f>E1</f>
        <v>Original Sample Value</v>
      </c>
      <c r="O92" s="369" t="s">
        <v>309</v>
      </c>
      <c r="P92" s="369"/>
      <c r="Q92" s="369"/>
      <c r="R92" s="369"/>
      <c r="S92" s="369"/>
      <c r="U92" s="244">
        <v>0.3</v>
      </c>
      <c r="V92" s="75" t="e">
        <f t="shared" si="10"/>
        <v>#DIV/0!</v>
      </c>
    </row>
    <row r="93" spans="1:22" ht="13.5" thickBot="1" x14ac:dyDescent="0.25">
      <c r="A93" s="183"/>
      <c r="B93" s="183"/>
      <c r="C93" s="183"/>
      <c r="D93" s="183"/>
      <c r="E93" s="183"/>
      <c r="F93" s="183"/>
      <c r="G93" s="15">
        <f t="shared" si="8"/>
        <v>0</v>
      </c>
      <c r="H93" s="15">
        <f t="shared" si="9"/>
        <v>0</v>
      </c>
      <c r="I93" s="16"/>
      <c r="J93" s="16"/>
      <c r="K93" s="4"/>
      <c r="L93" s="4"/>
      <c r="M93" s="4"/>
      <c r="N93" s="21"/>
      <c r="O93" s="22"/>
      <c r="P93" s="22"/>
      <c r="Q93" s="22"/>
      <c r="R93" s="22"/>
      <c r="S93" s="22"/>
      <c r="U93" s="244">
        <v>0.35</v>
      </c>
      <c r="V93" s="75" t="e">
        <f t="shared" si="10"/>
        <v>#DIV/0!</v>
      </c>
    </row>
    <row r="94" spans="1:22" ht="13.5" thickBot="1" x14ac:dyDescent="0.25">
      <c r="A94" s="287"/>
      <c r="B94" s="287"/>
      <c r="C94" s="287"/>
      <c r="D94" s="287"/>
      <c r="E94" s="288"/>
      <c r="F94" s="288"/>
      <c r="G94" s="15">
        <f t="shared" si="8"/>
        <v>0</v>
      </c>
      <c r="H94" s="15">
        <f t="shared" si="9"/>
        <v>0</v>
      </c>
      <c r="I94" s="16"/>
      <c r="J94" s="16"/>
      <c r="K94" s="4"/>
      <c r="L94" s="4"/>
      <c r="M94" s="4"/>
      <c r="N94" s="32" t="s">
        <v>37</v>
      </c>
      <c r="O94" s="33"/>
      <c r="P94" s="34" t="e">
        <f>ABS(O77)</f>
        <v>#DIV/0!</v>
      </c>
      <c r="Q94" s="35" t="str">
        <f>M3</f>
        <v>mg/kg</v>
      </c>
      <c r="R94" s="23"/>
      <c r="S94" s="23"/>
      <c r="U94" s="244">
        <v>0.4</v>
      </c>
      <c r="V94" s="75" t="e">
        <f t="shared" si="10"/>
        <v>#DIV/0!</v>
      </c>
    </row>
    <row r="95" spans="1:22" x14ac:dyDescent="0.2">
      <c r="A95" s="287"/>
      <c r="B95" s="287"/>
      <c r="C95" s="287"/>
      <c r="D95" s="287"/>
      <c r="E95" s="288"/>
      <c r="F95" s="288"/>
      <c r="G95" s="15">
        <f t="shared" si="8"/>
        <v>0</v>
      </c>
      <c r="H95" s="15">
        <f t="shared" si="9"/>
        <v>0</v>
      </c>
      <c r="N95" s="6"/>
      <c r="O95" s="25"/>
      <c r="P95" s="36"/>
      <c r="Q95" s="37"/>
      <c r="R95" s="23"/>
      <c r="S95" s="23"/>
      <c r="U95" s="244">
        <v>0.45</v>
      </c>
      <c r="V95" s="75" t="e">
        <f t="shared" si="10"/>
        <v>#DIV/0!</v>
      </c>
    </row>
    <row r="96" spans="1:22" x14ac:dyDescent="0.2">
      <c r="A96" s="287"/>
      <c r="B96" s="287"/>
      <c r="C96" s="287"/>
      <c r="D96" s="287"/>
      <c r="E96" s="288"/>
      <c r="F96" s="288"/>
      <c r="G96" s="15">
        <f t="shared" si="8"/>
        <v>0</v>
      </c>
      <c r="H96" s="15">
        <f t="shared" si="9"/>
        <v>0</v>
      </c>
      <c r="N96" s="6" t="s">
        <v>90</v>
      </c>
      <c r="O96" s="25"/>
      <c r="P96" s="36"/>
      <c r="Q96" s="37"/>
      <c r="R96" s="23"/>
      <c r="S96" s="23"/>
      <c r="U96" s="65">
        <v>0.5</v>
      </c>
      <c r="V96" s="75" t="e">
        <f t="shared" si="10"/>
        <v>#DIV/0!</v>
      </c>
    </row>
    <row r="97" spans="1:29" x14ac:dyDescent="0.2">
      <c r="A97" s="183"/>
      <c r="B97" s="183"/>
      <c r="C97" s="183"/>
      <c r="D97" s="183"/>
      <c r="E97" s="183"/>
      <c r="F97" s="183"/>
      <c r="G97" s="15">
        <f t="shared" si="8"/>
        <v>0</v>
      </c>
      <c r="H97" s="15">
        <f t="shared" si="9"/>
        <v>0</v>
      </c>
      <c r="I97" s="16"/>
      <c r="J97" s="16"/>
      <c r="K97" s="4"/>
      <c r="L97" s="4"/>
      <c r="M97" s="4"/>
      <c r="N97" s="258" t="s">
        <v>310</v>
      </c>
      <c r="O97" s="25"/>
      <c r="P97" s="36"/>
      <c r="Q97" s="37"/>
      <c r="R97" s="23"/>
      <c r="S97" s="23"/>
      <c r="U97" s="65">
        <v>0.6</v>
      </c>
      <c r="V97" s="75" t="e">
        <f t="shared" si="10"/>
        <v>#DIV/0!</v>
      </c>
    </row>
    <row r="98" spans="1:29" x14ac:dyDescent="0.2">
      <c r="A98" s="183"/>
      <c r="B98" s="183"/>
      <c r="C98" s="183"/>
      <c r="D98" s="183"/>
      <c r="E98" s="183"/>
      <c r="F98" s="183"/>
      <c r="G98" s="15">
        <f t="shared" si="8"/>
        <v>0</v>
      </c>
      <c r="H98" s="15">
        <f t="shared" si="9"/>
        <v>0</v>
      </c>
      <c r="I98" s="222"/>
      <c r="J98" s="16"/>
      <c r="K98" s="4"/>
      <c r="L98" s="4"/>
      <c r="M98" s="4"/>
      <c r="N98" s="258" t="s">
        <v>311</v>
      </c>
      <c r="O98" s="25"/>
      <c r="P98" s="36"/>
      <c r="Q98" s="37"/>
      <c r="R98" s="23"/>
      <c r="S98" s="23"/>
      <c r="U98" s="65">
        <v>0.7</v>
      </c>
      <c r="V98" s="75" t="e">
        <f t="shared" si="10"/>
        <v>#DIV/0!</v>
      </c>
      <c r="X98" s="158" t="s">
        <v>173</v>
      </c>
    </row>
    <row r="99" spans="1:29" x14ac:dyDescent="0.2">
      <c r="A99" s="183"/>
      <c r="B99" s="183"/>
      <c r="C99" s="183"/>
      <c r="D99" s="183"/>
      <c r="E99" s="183"/>
      <c r="F99" s="183"/>
      <c r="G99" s="15">
        <f t="shared" si="8"/>
        <v>0</v>
      </c>
      <c r="H99" s="15">
        <f t="shared" si="9"/>
        <v>0</v>
      </c>
      <c r="I99" s="222"/>
      <c r="J99" s="16"/>
      <c r="K99" s="4"/>
      <c r="L99" s="4"/>
      <c r="M99" s="224"/>
      <c r="N99" s="6"/>
      <c r="O99" s="25"/>
      <c r="P99" s="36"/>
      <c r="Q99" s="37"/>
      <c r="R99" s="23"/>
      <c r="S99" s="23"/>
      <c r="U99" s="65">
        <v>0.8</v>
      </c>
      <c r="V99" s="75" t="e">
        <f t="shared" si="10"/>
        <v>#DIV/0!</v>
      </c>
    </row>
    <row r="100" spans="1:29" ht="16.5" thickBot="1" x14ac:dyDescent="0.3">
      <c r="A100" s="287"/>
      <c r="B100" s="287"/>
      <c r="C100" s="287"/>
      <c r="D100" s="287"/>
      <c r="E100" s="288"/>
      <c r="F100" s="288"/>
      <c r="G100" s="15">
        <f t="shared" si="8"/>
        <v>0</v>
      </c>
      <c r="H100" s="15">
        <f t="shared" si="9"/>
        <v>0</v>
      </c>
      <c r="I100" s="73">
        <f>AVERAGE(G90:G100)</f>
        <v>0</v>
      </c>
      <c r="J100" s="73">
        <f>MEDIAN(H90:H100)</f>
        <v>0</v>
      </c>
      <c r="K100" s="61">
        <v>9</v>
      </c>
      <c r="L100" s="210" t="s">
        <v>161</v>
      </c>
      <c r="M100" s="225"/>
      <c r="N100" s="6" t="s">
        <v>77</v>
      </c>
      <c r="O100" s="25"/>
      <c r="P100" s="36"/>
      <c r="Q100" s="37"/>
      <c r="R100" s="23"/>
      <c r="S100" s="23"/>
      <c r="U100" s="65">
        <v>1</v>
      </c>
      <c r="V100" s="75" t="e">
        <f t="shared" si="10"/>
        <v>#DIV/0!</v>
      </c>
    </row>
    <row r="101" spans="1:29" ht="14.25" x14ac:dyDescent="0.2">
      <c r="A101" s="287"/>
      <c r="B101" s="287"/>
      <c r="C101" s="287"/>
      <c r="D101" s="287"/>
      <c r="E101" s="288"/>
      <c r="F101" s="288"/>
      <c r="G101" s="15">
        <f t="shared" si="8"/>
        <v>0</v>
      </c>
      <c r="H101" s="15">
        <f t="shared" si="9"/>
        <v>0</v>
      </c>
      <c r="I101" s="223"/>
      <c r="J101" s="59"/>
      <c r="K101" s="58"/>
      <c r="L101" s="58"/>
      <c r="M101" s="58"/>
      <c r="N101" s="6" t="s">
        <v>78</v>
      </c>
      <c r="O101" s="25"/>
      <c r="P101" s="36"/>
      <c r="Q101" s="37"/>
      <c r="R101" s="23"/>
      <c r="S101" s="23"/>
      <c r="U101" s="65">
        <v>1.2</v>
      </c>
      <c r="V101" s="75" t="e">
        <f t="shared" si="10"/>
        <v>#DIV/0!</v>
      </c>
      <c r="X101" s="285" t="s">
        <v>172</v>
      </c>
      <c r="Y101" s="238" t="s">
        <v>174</v>
      </c>
      <c r="Z101" s="239"/>
      <c r="AA101" s="239"/>
      <c r="AB101" s="239"/>
      <c r="AC101" s="240"/>
    </row>
    <row r="102" spans="1:29" ht="15" thickBot="1" x14ac:dyDescent="0.25">
      <c r="A102" s="287"/>
      <c r="B102" s="287"/>
      <c r="C102" s="287"/>
      <c r="D102" s="287"/>
      <c r="E102" s="288"/>
      <c r="F102" s="288"/>
      <c r="G102" s="15">
        <f t="shared" si="8"/>
        <v>0</v>
      </c>
      <c r="H102" s="15">
        <f t="shared" si="9"/>
        <v>0</v>
      </c>
      <c r="I102" s="223"/>
      <c r="J102" s="59"/>
      <c r="K102" s="58"/>
      <c r="L102" s="58"/>
      <c r="M102" s="58"/>
      <c r="N102" s="6" t="s">
        <v>79</v>
      </c>
      <c r="O102" s="25"/>
      <c r="P102" s="36"/>
      <c r="Q102" s="37"/>
      <c r="R102" s="23"/>
      <c r="S102" s="23"/>
      <c r="U102" s="65">
        <v>1.5</v>
      </c>
      <c r="V102" s="75" t="e">
        <f t="shared" si="10"/>
        <v>#DIV/0!</v>
      </c>
      <c r="X102" s="286" t="s">
        <v>176</v>
      </c>
      <c r="Y102" s="241" t="s">
        <v>175</v>
      </c>
      <c r="Z102" s="242"/>
      <c r="AA102" s="242"/>
      <c r="AB102" s="242"/>
      <c r="AC102" s="243"/>
    </row>
    <row r="103" spans="1:29" x14ac:dyDescent="0.2">
      <c r="A103" s="183"/>
      <c r="B103" s="183"/>
      <c r="C103" s="183"/>
      <c r="D103" s="183"/>
      <c r="E103" s="183"/>
      <c r="F103" s="183"/>
      <c r="G103" s="15">
        <f t="shared" si="8"/>
        <v>0</v>
      </c>
      <c r="H103" s="15">
        <f t="shared" si="9"/>
        <v>0</v>
      </c>
      <c r="N103" s="4"/>
      <c r="O103" s="16"/>
      <c r="P103" s="4"/>
      <c r="Q103" s="4"/>
      <c r="R103" s="4"/>
      <c r="S103" s="4"/>
      <c r="U103" s="65">
        <v>2</v>
      </c>
      <c r="V103" s="75" t="e">
        <f t="shared" si="10"/>
        <v>#DIV/0!</v>
      </c>
    </row>
    <row r="104" spans="1:29" x14ac:dyDescent="0.2">
      <c r="A104" s="183"/>
      <c r="B104" s="183"/>
      <c r="C104" s="183"/>
      <c r="D104" s="183"/>
      <c r="E104" s="183"/>
      <c r="F104" s="183"/>
      <c r="G104" s="15">
        <f t="shared" si="8"/>
        <v>0</v>
      </c>
      <c r="H104" s="15">
        <f t="shared" si="9"/>
        <v>0</v>
      </c>
      <c r="N104" s="8" t="s">
        <v>44</v>
      </c>
      <c r="O104" s="59"/>
      <c r="P104" s="58"/>
      <c r="Q104" s="58"/>
      <c r="R104" s="58"/>
      <c r="S104" s="58"/>
      <c r="U104" s="65">
        <v>2.5</v>
      </c>
      <c r="V104" s="75" t="e">
        <f t="shared" si="10"/>
        <v>#DIV/0!</v>
      </c>
    </row>
    <row r="105" spans="1:29" x14ac:dyDescent="0.2">
      <c r="A105" s="183"/>
      <c r="B105" s="183"/>
      <c r="C105" s="183"/>
      <c r="D105" s="183"/>
      <c r="E105" s="183"/>
      <c r="F105" s="183"/>
      <c r="G105" s="15">
        <f t="shared" si="8"/>
        <v>0</v>
      </c>
      <c r="H105" s="15">
        <f t="shared" si="9"/>
        <v>0</v>
      </c>
      <c r="N105" s="7" t="s">
        <v>56</v>
      </c>
      <c r="U105" s="99">
        <v>3</v>
      </c>
      <c r="V105" s="75" t="e">
        <f t="shared" si="10"/>
        <v>#DIV/0!</v>
      </c>
    </row>
    <row r="106" spans="1:29" ht="13.5" x14ac:dyDescent="0.25">
      <c r="A106" s="183"/>
      <c r="B106" s="183"/>
      <c r="C106" s="183"/>
      <c r="D106" s="183"/>
      <c r="E106" s="183"/>
      <c r="F106" s="183"/>
      <c r="G106" s="15">
        <f t="shared" si="8"/>
        <v>0</v>
      </c>
      <c r="H106" s="15">
        <f t="shared" si="9"/>
        <v>0</v>
      </c>
      <c r="N106" s="2" t="s">
        <v>45</v>
      </c>
      <c r="P106" s="11"/>
      <c r="U106" s="99">
        <v>5</v>
      </c>
      <c r="V106" s="75" t="e">
        <f t="shared" si="10"/>
        <v>#DIV/0!</v>
      </c>
    </row>
    <row r="107" spans="1:29" x14ac:dyDescent="0.2">
      <c r="A107" s="183"/>
      <c r="B107" s="183"/>
      <c r="C107" s="183"/>
      <c r="D107" s="183"/>
      <c r="E107" s="183"/>
      <c r="F107" s="183"/>
      <c r="G107" s="15">
        <f t="shared" si="8"/>
        <v>0</v>
      </c>
      <c r="H107" s="15">
        <f t="shared" si="9"/>
        <v>0</v>
      </c>
      <c r="I107" s="59"/>
      <c r="J107" s="59"/>
      <c r="K107" s="58"/>
      <c r="L107" s="58"/>
      <c r="M107" s="58"/>
      <c r="N107" s="2" t="s">
        <v>46</v>
      </c>
      <c r="U107" s="99">
        <v>10</v>
      </c>
      <c r="V107" s="75" t="e">
        <f t="shared" si="10"/>
        <v>#DIV/0!</v>
      </c>
    </row>
    <row r="108" spans="1:29" x14ac:dyDescent="0.2">
      <c r="A108" s="183"/>
      <c r="B108" s="183"/>
      <c r="C108" s="183"/>
      <c r="D108" s="183"/>
      <c r="E108" s="183"/>
      <c r="F108" s="183"/>
      <c r="G108" s="15">
        <f t="shared" si="8"/>
        <v>0</v>
      </c>
      <c r="H108" s="15">
        <f t="shared" si="9"/>
        <v>0</v>
      </c>
      <c r="N108" s="2"/>
      <c r="U108" s="99">
        <v>15</v>
      </c>
      <c r="V108" s="75" t="e">
        <f t="shared" si="10"/>
        <v>#DIV/0!</v>
      </c>
    </row>
    <row r="109" spans="1:29" x14ac:dyDescent="0.2">
      <c r="A109" s="287"/>
      <c r="B109" s="287"/>
      <c r="C109" s="287"/>
      <c r="D109" s="287"/>
      <c r="E109" s="288"/>
      <c r="F109" s="288"/>
      <c r="G109" s="15">
        <f t="shared" si="8"/>
        <v>0</v>
      </c>
      <c r="H109" s="15">
        <f t="shared" si="9"/>
        <v>0</v>
      </c>
      <c r="N109" s="2" t="s">
        <v>52</v>
      </c>
      <c r="U109" s="99">
        <v>20</v>
      </c>
      <c r="V109" s="75" t="e">
        <f t="shared" si="10"/>
        <v>#DIV/0!</v>
      </c>
    </row>
    <row r="110" spans="1:29" x14ac:dyDescent="0.2">
      <c r="A110" s="287"/>
      <c r="B110" s="287"/>
      <c r="C110" s="287"/>
      <c r="D110" s="287"/>
      <c r="E110" s="288"/>
      <c r="F110" s="288"/>
      <c r="G110" s="15">
        <f t="shared" si="8"/>
        <v>0</v>
      </c>
      <c r="H110" s="15">
        <f t="shared" si="9"/>
        <v>0</v>
      </c>
      <c r="N110" s="2" t="s">
        <v>53</v>
      </c>
      <c r="U110" s="99">
        <v>25</v>
      </c>
      <c r="V110" s="75" t="e">
        <f t="shared" si="10"/>
        <v>#DIV/0!</v>
      </c>
    </row>
    <row r="111" spans="1:29" ht="13.5" thickBot="1" x14ac:dyDescent="0.25">
      <c r="A111" s="287"/>
      <c r="B111" s="287"/>
      <c r="C111" s="287"/>
      <c r="D111" s="287"/>
      <c r="E111" s="288"/>
      <c r="F111" s="288"/>
      <c r="G111" s="15">
        <f t="shared" si="8"/>
        <v>0</v>
      </c>
      <c r="H111" s="15">
        <f t="shared" si="9"/>
        <v>0</v>
      </c>
      <c r="I111" s="73">
        <f>AVERAGE(G101:G111)</f>
        <v>0</v>
      </c>
      <c r="J111" s="73">
        <f>MEDIAN(H101:H111)</f>
        <v>0</v>
      </c>
      <c r="K111" s="61">
        <v>10</v>
      </c>
      <c r="L111" s="210" t="s">
        <v>166</v>
      </c>
      <c r="N111" s="2"/>
      <c r="U111" s="99">
        <v>30</v>
      </c>
      <c r="V111" s="75" t="e">
        <f t="shared" si="10"/>
        <v>#DIV/0!</v>
      </c>
    </row>
    <row r="112" spans="1:29" x14ac:dyDescent="0.2">
      <c r="A112" s="287"/>
      <c r="B112" s="287"/>
      <c r="C112" s="287"/>
      <c r="D112" s="287"/>
      <c r="E112" s="288"/>
      <c r="F112" s="288"/>
      <c r="G112" s="15">
        <f t="shared" si="8"/>
        <v>0</v>
      </c>
      <c r="H112" s="15">
        <f t="shared" si="9"/>
        <v>0</v>
      </c>
      <c r="N112" s="8" t="s">
        <v>38</v>
      </c>
      <c r="U112" s="99">
        <v>35</v>
      </c>
      <c r="V112" s="75" t="e">
        <f t="shared" si="10"/>
        <v>#DIV/0!</v>
      </c>
    </row>
    <row r="113" spans="1:22" x14ac:dyDescent="0.2">
      <c r="A113" s="287"/>
      <c r="B113" s="287"/>
      <c r="C113" s="287"/>
      <c r="D113" s="287"/>
      <c r="E113" s="288"/>
      <c r="F113" s="288"/>
      <c r="G113" s="15">
        <f t="shared" si="8"/>
        <v>0</v>
      </c>
      <c r="H113" s="15">
        <f t="shared" si="9"/>
        <v>0</v>
      </c>
      <c r="N113" s="2" t="s">
        <v>50</v>
      </c>
      <c r="U113" s="99">
        <v>40</v>
      </c>
      <c r="V113" s="75" t="e">
        <f t="shared" si="10"/>
        <v>#DIV/0!</v>
      </c>
    </row>
    <row r="114" spans="1:22" x14ac:dyDescent="0.2">
      <c r="A114" s="287"/>
      <c r="B114" s="287"/>
      <c r="C114" s="287"/>
      <c r="D114" s="287"/>
      <c r="E114" s="288"/>
      <c r="F114" s="288"/>
      <c r="G114" s="15">
        <f t="shared" si="8"/>
        <v>0</v>
      </c>
      <c r="H114" s="15">
        <f t="shared" si="9"/>
        <v>0</v>
      </c>
      <c r="N114" s="2" t="s">
        <v>51</v>
      </c>
      <c r="U114" s="99">
        <v>45</v>
      </c>
      <c r="V114" s="75" t="e">
        <f t="shared" si="10"/>
        <v>#DIV/0!</v>
      </c>
    </row>
    <row r="115" spans="1:22" x14ac:dyDescent="0.2">
      <c r="A115" s="287"/>
      <c r="B115" s="287"/>
      <c r="C115" s="287"/>
      <c r="D115" s="287"/>
      <c r="E115" s="288"/>
      <c r="F115" s="288"/>
      <c r="G115" s="15">
        <f t="shared" si="8"/>
        <v>0</v>
      </c>
      <c r="H115" s="15">
        <f t="shared" si="9"/>
        <v>0</v>
      </c>
      <c r="N115" s="178" t="s">
        <v>312</v>
      </c>
      <c r="U115" s="99">
        <v>50</v>
      </c>
      <c r="V115" s="75" t="e">
        <f t="shared" si="10"/>
        <v>#DIV/0!</v>
      </c>
    </row>
    <row r="116" spans="1:22" x14ac:dyDescent="0.2">
      <c r="A116" s="287"/>
      <c r="B116" s="287"/>
      <c r="C116" s="287"/>
      <c r="D116" s="287"/>
      <c r="E116" s="288"/>
      <c r="F116" s="288"/>
      <c r="G116" s="15">
        <f t="shared" si="8"/>
        <v>0</v>
      </c>
      <c r="H116" s="15">
        <f t="shared" si="9"/>
        <v>0</v>
      </c>
      <c r="N116" s="2" t="s">
        <v>49</v>
      </c>
      <c r="U116" s="99">
        <v>100</v>
      </c>
      <c r="V116" s="75" t="e">
        <f t="shared" si="10"/>
        <v>#DIV/0!</v>
      </c>
    </row>
    <row r="117" spans="1:22" x14ac:dyDescent="0.2">
      <c r="A117" s="287"/>
      <c r="B117" s="287"/>
      <c r="C117" s="287"/>
      <c r="D117" s="287"/>
      <c r="E117" s="288"/>
      <c r="F117" s="288"/>
      <c r="G117" s="15">
        <f t="shared" si="8"/>
        <v>0</v>
      </c>
      <c r="H117" s="15">
        <f t="shared" si="9"/>
        <v>0</v>
      </c>
      <c r="N117" s="2" t="s">
        <v>64</v>
      </c>
      <c r="U117" s="99">
        <v>250</v>
      </c>
      <c r="V117" s="75" t="e">
        <f t="shared" si="10"/>
        <v>#DIV/0!</v>
      </c>
    </row>
    <row r="118" spans="1:22" x14ac:dyDescent="0.2">
      <c r="A118" s="183"/>
      <c r="B118" s="183"/>
      <c r="C118" s="183"/>
      <c r="D118" s="183"/>
      <c r="E118" s="183"/>
      <c r="F118" s="183"/>
      <c r="G118" s="15">
        <f t="shared" si="8"/>
        <v>0</v>
      </c>
      <c r="H118" s="15">
        <f t="shared" si="9"/>
        <v>0</v>
      </c>
      <c r="N118" s="178" t="s">
        <v>313</v>
      </c>
      <c r="U118" s="99">
        <v>500</v>
      </c>
      <c r="V118" s="75" t="e">
        <f t="shared" si="10"/>
        <v>#DIV/0!</v>
      </c>
    </row>
    <row r="119" spans="1:22" x14ac:dyDescent="0.2">
      <c r="A119" s="183"/>
      <c r="B119" s="183"/>
      <c r="C119" s="183"/>
      <c r="D119" s="183"/>
      <c r="E119" s="183"/>
      <c r="F119" s="183"/>
      <c r="G119" s="15">
        <f t="shared" si="8"/>
        <v>0</v>
      </c>
      <c r="H119" s="15">
        <f t="shared" si="9"/>
        <v>0</v>
      </c>
      <c r="N119" s="178" t="s">
        <v>314</v>
      </c>
      <c r="U119" s="123">
        <v>1000</v>
      </c>
      <c r="V119" s="124" t="e">
        <f t="shared" si="10"/>
        <v>#DIV/0!</v>
      </c>
    </row>
    <row r="120" spans="1:22" x14ac:dyDescent="0.2">
      <c r="A120" s="183"/>
      <c r="B120" s="183"/>
      <c r="C120" s="183"/>
      <c r="D120" s="183"/>
      <c r="E120" s="183"/>
      <c r="F120" s="183"/>
      <c r="G120" s="15">
        <f t="shared" si="8"/>
        <v>0</v>
      </c>
      <c r="H120" s="15">
        <f t="shared" si="9"/>
        <v>0</v>
      </c>
      <c r="N120" s="178" t="s">
        <v>47</v>
      </c>
      <c r="U120" s="123">
        <v>2000</v>
      </c>
      <c r="V120" s="124" t="e">
        <f t="shared" si="10"/>
        <v>#DIV/0!</v>
      </c>
    </row>
    <row r="121" spans="1:22" x14ac:dyDescent="0.2">
      <c r="A121" s="287"/>
      <c r="B121" s="287"/>
      <c r="C121" s="287"/>
      <c r="D121" s="287"/>
      <c r="E121" s="288"/>
      <c r="F121" s="288"/>
      <c r="G121" s="15">
        <f t="shared" si="8"/>
        <v>0</v>
      </c>
      <c r="H121" s="15">
        <f t="shared" si="9"/>
        <v>0</v>
      </c>
      <c r="N121" s="178" t="s">
        <v>246</v>
      </c>
      <c r="U121" s="123">
        <v>3000</v>
      </c>
      <c r="V121" s="124" t="e">
        <f t="shared" si="10"/>
        <v>#DIV/0!</v>
      </c>
    </row>
    <row r="122" spans="1:22" ht="13.5" thickBot="1" x14ac:dyDescent="0.25">
      <c r="A122" s="287"/>
      <c r="B122" s="287"/>
      <c r="C122" s="287"/>
      <c r="D122" s="287"/>
      <c r="E122" s="288"/>
      <c r="F122" s="288"/>
      <c r="G122" s="15">
        <f t="shared" si="8"/>
        <v>0</v>
      </c>
      <c r="H122" s="15">
        <f t="shared" si="9"/>
        <v>0</v>
      </c>
      <c r="I122" s="73">
        <f>AVERAGE(G112:G122)</f>
        <v>0</v>
      </c>
      <c r="J122" s="73">
        <f>MEDIAN(H112:H122)</f>
        <v>0</v>
      </c>
      <c r="K122" s="61">
        <v>11</v>
      </c>
      <c r="L122" s="210" t="s">
        <v>167</v>
      </c>
      <c r="N122" s="178" t="s">
        <v>247</v>
      </c>
      <c r="U122" s="123">
        <v>4000</v>
      </c>
      <c r="V122" s="124" t="e">
        <f t="shared" si="10"/>
        <v>#DIV/0!</v>
      </c>
    </row>
    <row r="123" spans="1:22" x14ac:dyDescent="0.2">
      <c r="A123" s="287"/>
      <c r="B123" s="287"/>
      <c r="C123" s="287"/>
      <c r="D123" s="287"/>
      <c r="E123" s="288"/>
      <c r="F123" s="288"/>
      <c r="G123" s="15">
        <f t="shared" si="8"/>
        <v>0</v>
      </c>
      <c r="H123" s="15">
        <f t="shared" si="9"/>
        <v>0</v>
      </c>
      <c r="N123" s="2" t="s">
        <v>39</v>
      </c>
      <c r="S123" s="58"/>
      <c r="U123" s="123">
        <v>5000</v>
      </c>
      <c r="V123" s="124" t="e">
        <f t="shared" si="10"/>
        <v>#DIV/0!</v>
      </c>
    </row>
    <row r="124" spans="1:22" x14ac:dyDescent="0.2">
      <c r="A124" s="287"/>
      <c r="B124" s="287"/>
      <c r="C124" s="287"/>
      <c r="D124" s="287"/>
      <c r="E124" s="288"/>
      <c r="F124" s="288"/>
      <c r="G124" s="15">
        <f t="shared" si="8"/>
        <v>0</v>
      </c>
      <c r="H124" s="15">
        <f t="shared" si="9"/>
        <v>0</v>
      </c>
      <c r="N124" s="2" t="s">
        <v>48</v>
      </c>
      <c r="U124" s="109">
        <v>10000</v>
      </c>
      <c r="V124" s="124" t="e">
        <f t="shared" si="10"/>
        <v>#DIV/0!</v>
      </c>
    </row>
    <row r="125" spans="1:22" x14ac:dyDescent="0.2">
      <c r="A125" s="287"/>
      <c r="B125" s="287"/>
      <c r="C125" s="287"/>
      <c r="D125" s="287"/>
      <c r="E125" s="288"/>
      <c r="F125" s="288"/>
      <c r="G125" s="15">
        <f t="shared" si="8"/>
        <v>0</v>
      </c>
      <c r="H125" s="15">
        <f t="shared" si="9"/>
        <v>0</v>
      </c>
      <c r="N125" s="252" t="s">
        <v>226</v>
      </c>
      <c r="O125" s="252" t="s">
        <v>226</v>
      </c>
      <c r="P125" s="252" t="s">
        <v>226</v>
      </c>
      <c r="Q125" s="252" t="s">
        <v>227</v>
      </c>
      <c r="R125" s="252" t="s">
        <v>226</v>
      </c>
      <c r="U125" s="109">
        <v>20000</v>
      </c>
      <c r="V125" s="124" t="e">
        <f t="shared" si="10"/>
        <v>#DIV/0!</v>
      </c>
    </row>
    <row r="126" spans="1:22" x14ac:dyDescent="0.2">
      <c r="A126" s="287"/>
      <c r="B126" s="287"/>
      <c r="C126" s="287"/>
      <c r="D126" s="287"/>
      <c r="E126" s="288"/>
      <c r="F126" s="288"/>
      <c r="G126" s="15">
        <f t="shared" si="8"/>
        <v>0</v>
      </c>
      <c r="H126" s="15">
        <f t="shared" si="9"/>
        <v>0</v>
      </c>
      <c r="U126" s="109">
        <v>50000</v>
      </c>
      <c r="V126" s="124" t="e">
        <f t="shared" si="10"/>
        <v>#DIV/0!</v>
      </c>
    </row>
    <row r="127" spans="1:22" x14ac:dyDescent="0.2">
      <c r="A127" s="287"/>
      <c r="B127" s="287"/>
      <c r="C127" s="287"/>
      <c r="D127" s="287"/>
      <c r="E127" s="288"/>
      <c r="F127" s="288"/>
      <c r="G127" s="15">
        <f t="shared" si="8"/>
        <v>0</v>
      </c>
      <c r="H127" s="15">
        <f t="shared" si="9"/>
        <v>0</v>
      </c>
      <c r="U127" s="109">
        <v>100000</v>
      </c>
      <c r="V127" s="124" t="e">
        <f t="shared" si="10"/>
        <v>#DIV/0!</v>
      </c>
    </row>
    <row r="128" spans="1:22" x14ac:dyDescent="0.2">
      <c r="A128" s="287"/>
      <c r="B128" s="287"/>
      <c r="C128" s="287"/>
      <c r="D128" s="287"/>
      <c r="E128" s="288"/>
      <c r="F128" s="288"/>
      <c r="G128" s="15">
        <f t="shared" si="8"/>
        <v>0</v>
      </c>
      <c r="H128" s="15">
        <f t="shared" si="9"/>
        <v>0</v>
      </c>
      <c r="U128" s="2"/>
    </row>
    <row r="129" spans="1:21" x14ac:dyDescent="0.2">
      <c r="A129" s="287"/>
      <c r="B129" s="287"/>
      <c r="C129" s="287"/>
      <c r="D129" s="287"/>
      <c r="E129" s="288"/>
      <c r="F129" s="288"/>
      <c r="G129" s="15">
        <f t="shared" si="8"/>
        <v>0</v>
      </c>
      <c r="H129" s="15">
        <f t="shared" si="9"/>
        <v>0</v>
      </c>
      <c r="U129" s="2"/>
    </row>
    <row r="130" spans="1:21" x14ac:dyDescent="0.2">
      <c r="A130" s="287"/>
      <c r="B130" s="287"/>
      <c r="C130" s="287"/>
      <c r="D130" s="287"/>
      <c r="E130" s="288"/>
      <c r="F130" s="288"/>
      <c r="G130" s="15">
        <f t="shared" ref="G130:G193" si="11">(E130+F130)/2</f>
        <v>0</v>
      </c>
      <c r="H130" s="15">
        <f t="shared" ref="H130:H147" si="12">ABS(E130-F130)</f>
        <v>0</v>
      </c>
      <c r="U130" s="2"/>
    </row>
    <row r="131" spans="1:21" x14ac:dyDescent="0.2">
      <c r="A131" s="287"/>
      <c r="B131" s="287"/>
      <c r="C131" s="287"/>
      <c r="D131" s="287"/>
      <c r="E131" s="288"/>
      <c r="F131" s="288"/>
      <c r="G131" s="15">
        <f t="shared" si="11"/>
        <v>0</v>
      </c>
      <c r="H131" s="15">
        <f t="shared" si="12"/>
        <v>0</v>
      </c>
      <c r="U131" s="2"/>
    </row>
    <row r="132" spans="1:21" x14ac:dyDescent="0.2">
      <c r="A132" s="287"/>
      <c r="B132" s="287"/>
      <c r="C132" s="287"/>
      <c r="D132" s="287"/>
      <c r="E132" s="288"/>
      <c r="F132" s="288"/>
      <c r="G132" s="15">
        <f t="shared" si="11"/>
        <v>0</v>
      </c>
      <c r="H132" s="15">
        <f t="shared" si="12"/>
        <v>0</v>
      </c>
      <c r="U132" s="2"/>
    </row>
    <row r="133" spans="1:21" ht="13.5" thickBot="1" x14ac:dyDescent="0.25">
      <c r="A133" s="287"/>
      <c r="B133" s="287"/>
      <c r="C133" s="287"/>
      <c r="D133" s="287"/>
      <c r="E133" s="288"/>
      <c r="F133" s="288"/>
      <c r="G133" s="15">
        <f t="shared" si="11"/>
        <v>0</v>
      </c>
      <c r="H133" s="15">
        <f t="shared" si="12"/>
        <v>0</v>
      </c>
      <c r="I133" s="73">
        <f>AVERAGE(G123:G133)</f>
        <v>0</v>
      </c>
      <c r="J133" s="73">
        <f>MEDIAN(H123:H133)</f>
        <v>0</v>
      </c>
      <c r="K133" s="61">
        <v>12</v>
      </c>
      <c r="L133" s="210" t="s">
        <v>168</v>
      </c>
      <c r="U133" s="2"/>
    </row>
    <row r="134" spans="1:21" x14ac:dyDescent="0.2">
      <c r="A134" s="287"/>
      <c r="B134" s="287"/>
      <c r="C134" s="287"/>
      <c r="D134" s="287"/>
      <c r="E134" s="288"/>
      <c r="F134" s="288"/>
      <c r="G134" s="15">
        <f t="shared" si="11"/>
        <v>0</v>
      </c>
      <c r="H134" s="15">
        <f t="shared" si="12"/>
        <v>0</v>
      </c>
    </row>
    <row r="135" spans="1:21" x14ac:dyDescent="0.2">
      <c r="A135" s="287"/>
      <c r="B135" s="287"/>
      <c r="C135" s="287"/>
      <c r="D135" s="287"/>
      <c r="E135" s="288"/>
      <c r="F135" s="288"/>
      <c r="G135" s="15">
        <f t="shared" si="11"/>
        <v>0</v>
      </c>
      <c r="H135" s="15">
        <f t="shared" si="12"/>
        <v>0</v>
      </c>
    </row>
    <row r="136" spans="1:21" x14ac:dyDescent="0.2">
      <c r="A136" s="183"/>
      <c r="B136" s="183"/>
      <c r="C136" s="183"/>
      <c r="D136" s="183"/>
      <c r="E136" s="183"/>
      <c r="F136" s="183"/>
      <c r="G136" s="15">
        <f t="shared" si="11"/>
        <v>0</v>
      </c>
      <c r="H136" s="15">
        <f t="shared" si="12"/>
        <v>0</v>
      </c>
    </row>
    <row r="137" spans="1:21" x14ac:dyDescent="0.2">
      <c r="A137" s="183"/>
      <c r="B137" s="183"/>
      <c r="C137" s="183"/>
      <c r="D137" s="183"/>
      <c r="E137" s="183"/>
      <c r="F137" s="183"/>
      <c r="G137" s="15">
        <f t="shared" si="11"/>
        <v>0</v>
      </c>
      <c r="H137" s="15">
        <f t="shared" si="12"/>
        <v>0</v>
      </c>
    </row>
    <row r="138" spans="1:21" x14ac:dyDescent="0.2">
      <c r="A138" s="183"/>
      <c r="B138" s="183"/>
      <c r="C138" s="183"/>
      <c r="D138" s="183"/>
      <c r="E138" s="183"/>
      <c r="F138" s="183"/>
      <c r="G138" s="15">
        <f t="shared" si="11"/>
        <v>0</v>
      </c>
      <c r="H138" s="15">
        <f t="shared" si="12"/>
        <v>0</v>
      </c>
    </row>
    <row r="139" spans="1:21" x14ac:dyDescent="0.2">
      <c r="A139" s="287"/>
      <c r="B139" s="287"/>
      <c r="C139" s="287"/>
      <c r="D139" s="287"/>
      <c r="E139" s="288"/>
      <c r="F139" s="288"/>
      <c r="G139" s="15">
        <f t="shared" si="11"/>
        <v>0</v>
      </c>
      <c r="H139" s="15">
        <f t="shared" si="12"/>
        <v>0</v>
      </c>
    </row>
    <row r="140" spans="1:21" x14ac:dyDescent="0.2">
      <c r="A140" s="287"/>
      <c r="B140" s="287"/>
      <c r="C140" s="287"/>
      <c r="D140" s="287"/>
      <c r="E140" s="288"/>
      <c r="F140" s="288"/>
      <c r="G140" s="15">
        <f t="shared" si="11"/>
        <v>0</v>
      </c>
      <c r="H140" s="15">
        <f t="shared" si="12"/>
        <v>0</v>
      </c>
    </row>
    <row r="141" spans="1:21" x14ac:dyDescent="0.2">
      <c r="A141" s="287"/>
      <c r="B141" s="287"/>
      <c r="C141" s="287"/>
      <c r="D141" s="287"/>
      <c r="E141" s="288"/>
      <c r="F141" s="288"/>
      <c r="G141" s="15">
        <f t="shared" si="11"/>
        <v>0</v>
      </c>
      <c r="H141" s="15">
        <f t="shared" si="12"/>
        <v>0</v>
      </c>
    </row>
    <row r="142" spans="1:21" x14ac:dyDescent="0.2">
      <c r="A142" s="183"/>
      <c r="B142" s="183"/>
      <c r="C142" s="183"/>
      <c r="D142" s="183"/>
      <c r="E142" s="183"/>
      <c r="F142" s="183"/>
      <c r="G142" s="15">
        <f t="shared" si="11"/>
        <v>0</v>
      </c>
      <c r="H142" s="15">
        <f t="shared" si="12"/>
        <v>0</v>
      </c>
    </row>
    <row r="143" spans="1:21" x14ac:dyDescent="0.2">
      <c r="A143" s="183"/>
      <c r="B143" s="183"/>
      <c r="C143" s="183"/>
      <c r="D143" s="183"/>
      <c r="E143" s="183"/>
      <c r="F143" s="183"/>
      <c r="G143" s="15">
        <f t="shared" si="11"/>
        <v>0</v>
      </c>
      <c r="H143" s="15">
        <f t="shared" si="12"/>
        <v>0</v>
      </c>
    </row>
    <row r="144" spans="1:21" ht="13.5" thickBot="1" x14ac:dyDescent="0.25">
      <c r="A144" s="183"/>
      <c r="B144" s="183"/>
      <c r="C144" s="183"/>
      <c r="D144" s="183"/>
      <c r="E144" s="183"/>
      <c r="F144" s="183"/>
      <c r="G144" s="15">
        <f t="shared" si="11"/>
        <v>0</v>
      </c>
      <c r="H144" s="15">
        <f t="shared" si="12"/>
        <v>0</v>
      </c>
      <c r="I144" s="73">
        <f>AVERAGE(G134:G144)</f>
        <v>0</v>
      </c>
      <c r="J144" s="73">
        <f>MEDIAN(H134:H144)</f>
        <v>0</v>
      </c>
      <c r="K144" s="61">
        <v>13</v>
      </c>
      <c r="L144" s="210" t="s">
        <v>169</v>
      </c>
    </row>
    <row r="145" spans="1:13" x14ac:dyDescent="0.2">
      <c r="A145" s="287"/>
      <c r="B145" s="287"/>
      <c r="C145" s="287"/>
      <c r="D145" s="287"/>
      <c r="E145" s="288"/>
      <c r="F145" s="288"/>
      <c r="G145" s="15">
        <f t="shared" si="11"/>
        <v>0</v>
      </c>
      <c r="H145" s="15">
        <f t="shared" si="12"/>
        <v>0</v>
      </c>
    </row>
    <row r="146" spans="1:13" x14ac:dyDescent="0.2">
      <c r="A146" s="287"/>
      <c r="B146" s="287"/>
      <c r="C146" s="287"/>
      <c r="D146" s="287"/>
      <c r="E146" s="288"/>
      <c r="F146" s="288"/>
      <c r="G146" s="15">
        <f t="shared" si="11"/>
        <v>0</v>
      </c>
      <c r="H146" s="15">
        <f t="shared" si="12"/>
        <v>0</v>
      </c>
    </row>
    <row r="147" spans="1:13" x14ac:dyDescent="0.2">
      <c r="A147" s="287"/>
      <c r="B147" s="287"/>
      <c r="C147" s="287"/>
      <c r="D147" s="287"/>
      <c r="E147" s="288"/>
      <c r="F147" s="288"/>
      <c r="G147" s="15">
        <f t="shared" si="11"/>
        <v>0</v>
      </c>
      <c r="H147" s="15">
        <f t="shared" si="12"/>
        <v>0</v>
      </c>
      <c r="I147" s="59"/>
      <c r="J147" s="59"/>
      <c r="K147" s="58"/>
      <c r="L147" s="58"/>
      <c r="M147" s="58"/>
    </row>
    <row r="148" spans="1:13" x14ac:dyDescent="0.2">
      <c r="A148" s="183"/>
      <c r="B148" s="183"/>
      <c r="C148" s="183"/>
      <c r="D148" s="183"/>
      <c r="E148" s="183"/>
      <c r="F148" s="183"/>
      <c r="G148" s="15">
        <f t="shared" si="11"/>
        <v>0</v>
      </c>
      <c r="H148" s="15">
        <f t="shared" ref="H148:H158" si="13">ABS(E148-F148)</f>
        <v>0</v>
      </c>
    </row>
    <row r="149" spans="1:13" x14ac:dyDescent="0.2">
      <c r="A149" s="183"/>
      <c r="B149" s="183"/>
      <c r="C149" s="183"/>
      <c r="D149" s="183"/>
      <c r="E149" s="183"/>
      <c r="F149" s="183"/>
      <c r="G149" s="15">
        <f t="shared" si="11"/>
        <v>0</v>
      </c>
      <c r="H149" s="15">
        <f t="shared" si="13"/>
        <v>0</v>
      </c>
    </row>
    <row r="150" spans="1:13" x14ac:dyDescent="0.2">
      <c r="A150" s="183"/>
      <c r="B150" s="183"/>
      <c r="C150" s="183"/>
      <c r="D150" s="183"/>
      <c r="E150" s="183"/>
      <c r="F150" s="183"/>
      <c r="G150" s="15">
        <f t="shared" si="11"/>
        <v>0</v>
      </c>
      <c r="H150" s="15">
        <f t="shared" si="13"/>
        <v>0</v>
      </c>
    </row>
    <row r="151" spans="1:13" x14ac:dyDescent="0.2">
      <c r="A151" s="183"/>
      <c r="B151" s="183"/>
      <c r="C151" s="183"/>
      <c r="D151" s="183"/>
      <c r="E151" s="183"/>
      <c r="F151" s="183"/>
      <c r="G151" s="15">
        <f t="shared" si="11"/>
        <v>0</v>
      </c>
      <c r="H151" s="15">
        <f t="shared" si="13"/>
        <v>0</v>
      </c>
    </row>
    <row r="152" spans="1:13" x14ac:dyDescent="0.2">
      <c r="A152" s="183"/>
      <c r="B152" s="183"/>
      <c r="C152" s="183"/>
      <c r="D152" s="183"/>
      <c r="E152" s="183"/>
      <c r="F152" s="183"/>
      <c r="G152" s="15">
        <f t="shared" si="11"/>
        <v>0</v>
      </c>
      <c r="H152" s="15">
        <f t="shared" si="13"/>
        <v>0</v>
      </c>
    </row>
    <row r="153" spans="1:13" x14ac:dyDescent="0.2">
      <c r="A153" s="183"/>
      <c r="B153" s="183"/>
      <c r="C153" s="183"/>
      <c r="D153" s="183"/>
      <c r="E153" s="183"/>
      <c r="F153" s="183"/>
      <c r="G153" s="15">
        <f t="shared" si="11"/>
        <v>0</v>
      </c>
      <c r="H153" s="15">
        <f t="shared" si="13"/>
        <v>0</v>
      </c>
    </row>
    <row r="154" spans="1:13" x14ac:dyDescent="0.2">
      <c r="A154" s="287"/>
      <c r="B154" s="287"/>
      <c r="C154" s="287"/>
      <c r="D154" s="287"/>
      <c r="E154" s="288"/>
      <c r="F154" s="288"/>
      <c r="G154" s="15">
        <f t="shared" si="11"/>
        <v>0</v>
      </c>
      <c r="H154" s="15">
        <f t="shared" si="13"/>
        <v>0</v>
      </c>
      <c r="M154" s="224"/>
    </row>
    <row r="155" spans="1:13" ht="16.5" thickBot="1" x14ac:dyDescent="0.3">
      <c r="A155" s="287"/>
      <c r="B155" s="287"/>
      <c r="C155" s="287"/>
      <c r="D155" s="287"/>
      <c r="E155" s="288"/>
      <c r="F155" s="288"/>
      <c r="G155" s="15">
        <f t="shared" si="11"/>
        <v>0</v>
      </c>
      <c r="H155" s="15">
        <f t="shared" si="13"/>
        <v>0</v>
      </c>
      <c r="I155" s="73">
        <f>AVERAGE(G145:G155)</f>
        <v>0</v>
      </c>
      <c r="J155" s="73">
        <f>MEDIAN(H145:H155)</f>
        <v>0</v>
      </c>
      <c r="K155" s="61">
        <v>14</v>
      </c>
      <c r="L155" s="210" t="s">
        <v>170</v>
      </c>
      <c r="M155" s="225"/>
    </row>
    <row r="156" spans="1:13" x14ac:dyDescent="0.2">
      <c r="A156" s="287"/>
      <c r="B156" s="287"/>
      <c r="C156" s="287"/>
      <c r="D156" s="287"/>
      <c r="E156" s="288"/>
      <c r="F156" s="288"/>
      <c r="G156" s="15">
        <f t="shared" si="11"/>
        <v>0</v>
      </c>
      <c r="H156" s="15">
        <f t="shared" si="13"/>
        <v>0</v>
      </c>
    </row>
    <row r="157" spans="1:13" x14ac:dyDescent="0.2">
      <c r="A157" s="287"/>
      <c r="B157" s="287"/>
      <c r="C157" s="287"/>
      <c r="D157" s="287"/>
      <c r="E157" s="288"/>
      <c r="F157" s="288"/>
      <c r="G157" s="15">
        <f t="shared" si="11"/>
        <v>0</v>
      </c>
      <c r="H157" s="15">
        <f t="shared" si="13"/>
        <v>0</v>
      </c>
    </row>
    <row r="158" spans="1:13" x14ac:dyDescent="0.2">
      <c r="A158" s="287"/>
      <c r="B158" s="287"/>
      <c r="C158" s="287"/>
      <c r="D158" s="287"/>
      <c r="E158" s="288"/>
      <c r="F158" s="288"/>
      <c r="G158" s="15">
        <f t="shared" si="11"/>
        <v>0</v>
      </c>
      <c r="H158" s="15">
        <f t="shared" si="13"/>
        <v>0</v>
      </c>
      <c r="I158" s="59"/>
      <c r="J158" s="59"/>
      <c r="K158" s="58"/>
      <c r="L158" s="58"/>
      <c r="M158" s="58"/>
    </row>
    <row r="159" spans="1:13" x14ac:dyDescent="0.2">
      <c r="A159" s="287"/>
      <c r="B159" s="287"/>
      <c r="C159" s="287"/>
      <c r="D159" s="287"/>
      <c r="E159" s="288"/>
      <c r="F159" s="288"/>
      <c r="G159" s="15">
        <f t="shared" si="11"/>
        <v>0</v>
      </c>
      <c r="H159" s="15">
        <f t="shared" ref="H159:H222" si="14">ABS(E159-F159)</f>
        <v>0</v>
      </c>
    </row>
    <row r="160" spans="1:13" x14ac:dyDescent="0.2">
      <c r="A160" s="287"/>
      <c r="B160" s="287"/>
      <c r="C160" s="287"/>
      <c r="D160" s="287"/>
      <c r="E160" s="288"/>
      <c r="F160" s="288"/>
      <c r="G160" s="15">
        <f t="shared" si="11"/>
        <v>0</v>
      </c>
      <c r="H160" s="15">
        <f t="shared" si="14"/>
        <v>0</v>
      </c>
    </row>
    <row r="161" spans="1:12" x14ac:dyDescent="0.2">
      <c r="A161" s="287"/>
      <c r="B161" s="287"/>
      <c r="C161" s="287"/>
      <c r="D161" s="287"/>
      <c r="E161" s="288"/>
      <c r="F161" s="288"/>
      <c r="G161" s="15">
        <f t="shared" si="11"/>
        <v>0</v>
      </c>
      <c r="H161" s="15">
        <f t="shared" si="14"/>
        <v>0</v>
      </c>
    </row>
    <row r="162" spans="1:12" x14ac:dyDescent="0.2">
      <c r="A162" s="287"/>
      <c r="B162" s="287"/>
      <c r="C162" s="287"/>
      <c r="D162" s="287"/>
      <c r="E162" s="288"/>
      <c r="F162" s="288"/>
      <c r="G162" s="15">
        <f t="shared" si="11"/>
        <v>0</v>
      </c>
      <c r="H162" s="15">
        <f t="shared" si="14"/>
        <v>0</v>
      </c>
    </row>
    <row r="163" spans="1:12" x14ac:dyDescent="0.2">
      <c r="A163" s="287"/>
      <c r="B163" s="287"/>
      <c r="C163" s="287"/>
      <c r="D163" s="287"/>
      <c r="E163" s="288"/>
      <c r="F163" s="288"/>
      <c r="G163" s="15">
        <f t="shared" si="11"/>
        <v>0</v>
      </c>
      <c r="H163" s="15">
        <f t="shared" si="14"/>
        <v>0</v>
      </c>
    </row>
    <row r="164" spans="1:12" x14ac:dyDescent="0.2">
      <c r="A164" s="287"/>
      <c r="B164" s="287"/>
      <c r="C164" s="287"/>
      <c r="D164" s="287"/>
      <c r="E164" s="288"/>
      <c r="F164" s="288"/>
      <c r="G164" s="15">
        <f t="shared" si="11"/>
        <v>0</v>
      </c>
      <c r="H164" s="15">
        <f t="shared" si="14"/>
        <v>0</v>
      </c>
    </row>
    <row r="165" spans="1:12" x14ac:dyDescent="0.2">
      <c r="A165" s="287"/>
      <c r="B165" s="287"/>
      <c r="C165" s="287"/>
      <c r="D165" s="287"/>
      <c r="E165" s="288"/>
      <c r="F165" s="288"/>
      <c r="G165" s="15">
        <f t="shared" si="11"/>
        <v>0</v>
      </c>
      <c r="H165" s="15">
        <f t="shared" si="14"/>
        <v>0</v>
      </c>
    </row>
    <row r="166" spans="1:12" ht="13.5" thickBot="1" x14ac:dyDescent="0.25">
      <c r="A166" s="287"/>
      <c r="B166" s="287"/>
      <c r="C166" s="287"/>
      <c r="D166" s="287"/>
      <c r="E166" s="288"/>
      <c r="F166" s="288"/>
      <c r="G166" s="15">
        <f t="shared" si="11"/>
        <v>0</v>
      </c>
      <c r="H166" s="15">
        <f t="shared" si="14"/>
        <v>0</v>
      </c>
      <c r="I166" s="73">
        <f>AVERAGE(G156:G166)</f>
        <v>0</v>
      </c>
      <c r="J166" s="73">
        <f>MEDIAN(H156:H166)</f>
        <v>0</v>
      </c>
      <c r="K166" s="61">
        <v>15</v>
      </c>
      <c r="L166" s="210" t="s">
        <v>198</v>
      </c>
    </row>
    <row r="167" spans="1:12" x14ac:dyDescent="0.2">
      <c r="A167" s="287"/>
      <c r="B167" s="287"/>
      <c r="C167" s="287"/>
      <c r="D167" s="287"/>
      <c r="E167" s="288"/>
      <c r="F167" s="288"/>
      <c r="G167" s="15">
        <f t="shared" si="11"/>
        <v>0</v>
      </c>
      <c r="H167" s="15">
        <f t="shared" si="14"/>
        <v>0</v>
      </c>
    </row>
    <row r="168" spans="1:12" x14ac:dyDescent="0.2">
      <c r="A168" s="287"/>
      <c r="B168" s="287"/>
      <c r="C168" s="287"/>
      <c r="D168" s="287"/>
      <c r="E168" s="288"/>
      <c r="F168" s="288"/>
      <c r="G168" s="15">
        <f t="shared" si="11"/>
        <v>0</v>
      </c>
      <c r="H168" s="15">
        <f t="shared" si="14"/>
        <v>0</v>
      </c>
    </row>
    <row r="169" spans="1:12" x14ac:dyDescent="0.2">
      <c r="A169" s="287"/>
      <c r="B169" s="287"/>
      <c r="C169" s="287"/>
      <c r="D169" s="287"/>
      <c r="E169" s="288"/>
      <c r="F169" s="288"/>
      <c r="G169" s="15">
        <f t="shared" si="11"/>
        <v>0</v>
      </c>
      <c r="H169" s="15">
        <f t="shared" si="14"/>
        <v>0</v>
      </c>
    </row>
    <row r="170" spans="1:12" x14ac:dyDescent="0.2">
      <c r="A170" s="287"/>
      <c r="B170" s="287"/>
      <c r="C170" s="287"/>
      <c r="D170" s="287"/>
      <c r="E170" s="288"/>
      <c r="F170" s="288"/>
      <c r="G170" s="15">
        <f t="shared" si="11"/>
        <v>0</v>
      </c>
      <c r="H170" s="15">
        <f t="shared" si="14"/>
        <v>0</v>
      </c>
    </row>
    <row r="171" spans="1:12" x14ac:dyDescent="0.2">
      <c r="A171" s="287"/>
      <c r="B171" s="287"/>
      <c r="C171" s="287"/>
      <c r="D171" s="287"/>
      <c r="E171" s="288"/>
      <c r="F171" s="288"/>
      <c r="G171" s="15">
        <f t="shared" si="11"/>
        <v>0</v>
      </c>
      <c r="H171" s="15">
        <f t="shared" si="14"/>
        <v>0</v>
      </c>
    </row>
    <row r="172" spans="1:12" x14ac:dyDescent="0.2">
      <c r="A172" s="287"/>
      <c r="B172" s="287"/>
      <c r="C172" s="287"/>
      <c r="D172" s="287"/>
      <c r="E172" s="288"/>
      <c r="F172" s="288"/>
      <c r="G172" s="15">
        <f t="shared" si="11"/>
        <v>0</v>
      </c>
      <c r="H172" s="15">
        <f t="shared" si="14"/>
        <v>0</v>
      </c>
    </row>
    <row r="173" spans="1:12" x14ac:dyDescent="0.2">
      <c r="A173" s="287"/>
      <c r="B173" s="287"/>
      <c r="C173" s="287"/>
      <c r="D173" s="287"/>
      <c r="E173" s="288"/>
      <c r="F173" s="288"/>
      <c r="G173" s="15">
        <f t="shared" si="11"/>
        <v>0</v>
      </c>
      <c r="H173" s="15">
        <f t="shared" si="14"/>
        <v>0</v>
      </c>
    </row>
    <row r="174" spans="1:12" x14ac:dyDescent="0.2">
      <c r="A174" s="287"/>
      <c r="B174" s="287"/>
      <c r="C174" s="287"/>
      <c r="D174" s="287"/>
      <c r="E174" s="288"/>
      <c r="F174" s="288"/>
      <c r="G174" s="15">
        <f t="shared" si="11"/>
        <v>0</v>
      </c>
      <c r="H174" s="15">
        <f t="shared" si="14"/>
        <v>0</v>
      </c>
    </row>
    <row r="175" spans="1:12" x14ac:dyDescent="0.2">
      <c r="A175" s="287"/>
      <c r="B175" s="287"/>
      <c r="C175" s="287"/>
      <c r="D175" s="287"/>
      <c r="E175" s="288"/>
      <c r="F175" s="288"/>
      <c r="G175" s="15">
        <f t="shared" si="11"/>
        <v>0</v>
      </c>
      <c r="H175" s="15">
        <f t="shared" si="14"/>
        <v>0</v>
      </c>
    </row>
    <row r="176" spans="1:12" x14ac:dyDescent="0.2">
      <c r="A176" s="287"/>
      <c r="B176" s="287"/>
      <c r="C176" s="287"/>
      <c r="D176" s="287"/>
      <c r="E176" s="288"/>
      <c r="F176" s="288"/>
      <c r="G176" s="15">
        <f t="shared" si="11"/>
        <v>0</v>
      </c>
      <c r="H176" s="15">
        <f t="shared" si="14"/>
        <v>0</v>
      </c>
    </row>
    <row r="177" spans="1:12" ht="13.5" thickBot="1" x14ac:dyDescent="0.25">
      <c r="A177" s="287"/>
      <c r="B177" s="287"/>
      <c r="C177" s="287"/>
      <c r="D177" s="287"/>
      <c r="E177" s="288"/>
      <c r="F177" s="288"/>
      <c r="G177" s="15">
        <f t="shared" si="11"/>
        <v>0</v>
      </c>
      <c r="H177" s="15">
        <f t="shared" si="14"/>
        <v>0</v>
      </c>
      <c r="I177" s="249">
        <f>AVERAGE(G167:G177)</f>
        <v>0</v>
      </c>
      <c r="J177" s="73">
        <f>MEDIAN(H167:H177)</f>
        <v>0</v>
      </c>
      <c r="K177" s="61">
        <v>16</v>
      </c>
      <c r="L177" s="210" t="s">
        <v>199</v>
      </c>
    </row>
    <row r="178" spans="1:12" x14ac:dyDescent="0.2">
      <c r="A178" s="183"/>
      <c r="B178" s="183"/>
      <c r="C178" s="183"/>
      <c r="D178" s="183"/>
      <c r="E178" s="183"/>
      <c r="F178" s="183"/>
      <c r="G178" s="15">
        <f t="shared" si="11"/>
        <v>0</v>
      </c>
      <c r="H178" s="15">
        <f t="shared" si="14"/>
        <v>0</v>
      </c>
      <c r="I178" s="250"/>
    </row>
    <row r="179" spans="1:12" x14ac:dyDescent="0.2">
      <c r="A179" s="183"/>
      <c r="B179" s="183"/>
      <c r="C179" s="183"/>
      <c r="D179" s="183"/>
      <c r="E179" s="183"/>
      <c r="F179" s="183"/>
      <c r="G179" s="15">
        <f t="shared" si="11"/>
        <v>0</v>
      </c>
      <c r="H179" s="15">
        <f t="shared" si="14"/>
        <v>0</v>
      </c>
      <c r="I179" s="250"/>
    </row>
    <row r="180" spans="1:12" x14ac:dyDescent="0.2">
      <c r="A180" s="183"/>
      <c r="B180" s="183"/>
      <c r="C180" s="183"/>
      <c r="D180" s="183"/>
      <c r="E180" s="183"/>
      <c r="F180" s="183"/>
      <c r="G180" s="15">
        <f t="shared" si="11"/>
        <v>0</v>
      </c>
      <c r="H180" s="15">
        <f t="shared" si="14"/>
        <v>0</v>
      </c>
      <c r="I180" s="250"/>
    </row>
    <row r="181" spans="1:12" x14ac:dyDescent="0.2">
      <c r="A181" s="183"/>
      <c r="B181" s="183"/>
      <c r="C181" s="183"/>
      <c r="D181" s="183"/>
      <c r="E181" s="183"/>
      <c r="F181" s="183"/>
      <c r="G181" s="15">
        <f t="shared" si="11"/>
        <v>0</v>
      </c>
      <c r="H181" s="15">
        <f t="shared" si="14"/>
        <v>0</v>
      </c>
      <c r="I181" s="250"/>
    </row>
    <row r="182" spans="1:12" x14ac:dyDescent="0.2">
      <c r="A182" s="183"/>
      <c r="B182" s="183"/>
      <c r="C182" s="183"/>
      <c r="D182" s="183"/>
      <c r="E182" s="183"/>
      <c r="F182" s="183"/>
      <c r="G182" s="15">
        <f t="shared" si="11"/>
        <v>0</v>
      </c>
      <c r="H182" s="15">
        <f t="shared" si="14"/>
        <v>0</v>
      </c>
      <c r="I182" s="250"/>
    </row>
    <row r="183" spans="1:12" x14ac:dyDescent="0.2">
      <c r="A183" s="183"/>
      <c r="B183" s="183"/>
      <c r="C183" s="183"/>
      <c r="D183" s="183"/>
      <c r="E183" s="183"/>
      <c r="F183" s="183"/>
      <c r="G183" s="15">
        <f t="shared" si="11"/>
        <v>0</v>
      </c>
      <c r="H183" s="15">
        <f t="shared" si="14"/>
        <v>0</v>
      </c>
      <c r="I183" s="250"/>
    </row>
    <row r="184" spans="1:12" x14ac:dyDescent="0.2">
      <c r="A184" s="287"/>
      <c r="B184" s="287"/>
      <c r="C184" s="287"/>
      <c r="D184" s="287"/>
      <c r="E184" s="288"/>
      <c r="F184" s="288"/>
      <c r="G184" s="15">
        <f t="shared" si="11"/>
        <v>0</v>
      </c>
      <c r="H184" s="15">
        <f t="shared" si="14"/>
        <v>0</v>
      </c>
      <c r="I184" s="250"/>
    </row>
    <row r="185" spans="1:12" x14ac:dyDescent="0.2">
      <c r="A185" s="287"/>
      <c r="B185" s="287"/>
      <c r="C185" s="287"/>
      <c r="D185" s="287"/>
      <c r="E185" s="288"/>
      <c r="F185" s="288"/>
      <c r="G185" s="15">
        <f t="shared" si="11"/>
        <v>0</v>
      </c>
      <c r="H185" s="15">
        <f t="shared" si="14"/>
        <v>0</v>
      </c>
      <c r="I185" s="250"/>
    </row>
    <row r="186" spans="1:12" x14ac:dyDescent="0.2">
      <c r="A186" s="287"/>
      <c r="B186" s="287"/>
      <c r="C186" s="287"/>
      <c r="D186" s="287"/>
      <c r="E186" s="288"/>
      <c r="F186" s="288"/>
      <c r="G186" s="15">
        <f t="shared" si="11"/>
        <v>0</v>
      </c>
      <c r="H186" s="15">
        <f t="shared" si="14"/>
        <v>0</v>
      </c>
      <c r="I186" s="250"/>
    </row>
    <row r="187" spans="1:12" x14ac:dyDescent="0.2">
      <c r="A187" s="183"/>
      <c r="B187" s="183"/>
      <c r="C187" s="183"/>
      <c r="D187" s="183"/>
      <c r="E187" s="183"/>
      <c r="F187" s="183"/>
      <c r="G187" s="15">
        <f t="shared" si="11"/>
        <v>0</v>
      </c>
      <c r="H187" s="15">
        <f t="shared" si="14"/>
        <v>0</v>
      </c>
      <c r="I187" s="250"/>
    </row>
    <row r="188" spans="1:12" ht="13.5" thickBot="1" x14ac:dyDescent="0.25">
      <c r="A188" s="183"/>
      <c r="B188" s="183"/>
      <c r="C188" s="183"/>
      <c r="D188" s="183"/>
      <c r="E188" s="183"/>
      <c r="F188" s="183"/>
      <c r="G188" s="15">
        <f t="shared" si="11"/>
        <v>0</v>
      </c>
      <c r="H188" s="15">
        <f t="shared" si="14"/>
        <v>0</v>
      </c>
      <c r="I188" s="249">
        <f>AVERAGE(G178:G188)</f>
        <v>0</v>
      </c>
      <c r="J188" s="73">
        <f>MEDIAN(H178:H188)</f>
        <v>0</v>
      </c>
      <c r="K188" s="61">
        <v>17</v>
      </c>
      <c r="L188" s="210" t="s">
        <v>200</v>
      </c>
    </row>
    <row r="189" spans="1:12" x14ac:dyDescent="0.2">
      <c r="A189" s="183"/>
      <c r="B189" s="183"/>
      <c r="C189" s="183"/>
      <c r="D189" s="183"/>
      <c r="E189" s="183"/>
      <c r="F189" s="183"/>
      <c r="G189" s="15">
        <f t="shared" si="11"/>
        <v>0</v>
      </c>
      <c r="H189" s="15">
        <f t="shared" si="14"/>
        <v>0</v>
      </c>
    </row>
    <row r="190" spans="1:12" x14ac:dyDescent="0.2">
      <c r="A190" s="287"/>
      <c r="B190" s="287"/>
      <c r="C190" s="287"/>
      <c r="D190" s="287"/>
      <c r="E190" s="288"/>
      <c r="F190" s="288"/>
      <c r="G190" s="15">
        <f t="shared" si="11"/>
        <v>0</v>
      </c>
      <c r="H190" s="15">
        <f t="shared" si="14"/>
        <v>0</v>
      </c>
    </row>
    <row r="191" spans="1:12" x14ac:dyDescent="0.2">
      <c r="A191" s="287"/>
      <c r="B191" s="287"/>
      <c r="C191" s="287"/>
      <c r="D191" s="287"/>
      <c r="E191" s="288"/>
      <c r="F191" s="288"/>
      <c r="G191" s="15">
        <f t="shared" si="11"/>
        <v>0</v>
      </c>
      <c r="H191" s="15">
        <f t="shared" si="14"/>
        <v>0</v>
      </c>
    </row>
    <row r="192" spans="1:12" x14ac:dyDescent="0.2">
      <c r="A192" s="287"/>
      <c r="B192" s="287"/>
      <c r="C192" s="287"/>
      <c r="D192" s="287"/>
      <c r="E192" s="288"/>
      <c r="F192" s="288"/>
      <c r="G192" s="15">
        <f t="shared" si="11"/>
        <v>0</v>
      </c>
      <c r="H192" s="15">
        <f t="shared" si="14"/>
        <v>0</v>
      </c>
    </row>
    <row r="193" spans="1:12" x14ac:dyDescent="0.2">
      <c r="A193" s="287"/>
      <c r="B193" s="287"/>
      <c r="C193" s="287"/>
      <c r="D193" s="287"/>
      <c r="E193" s="288"/>
      <c r="F193" s="288"/>
      <c r="G193" s="15">
        <f t="shared" si="11"/>
        <v>0</v>
      </c>
      <c r="H193" s="15">
        <f t="shared" si="14"/>
        <v>0</v>
      </c>
    </row>
    <row r="194" spans="1:12" x14ac:dyDescent="0.2">
      <c r="A194" s="287"/>
      <c r="B194" s="287"/>
      <c r="C194" s="287"/>
      <c r="D194" s="287"/>
      <c r="E194" s="288"/>
      <c r="F194" s="288"/>
      <c r="G194" s="15">
        <f t="shared" ref="G194:G257" si="15">(E194+F194)/2</f>
        <v>0</v>
      </c>
      <c r="H194" s="15">
        <f t="shared" si="14"/>
        <v>0</v>
      </c>
    </row>
    <row r="195" spans="1:12" x14ac:dyDescent="0.2">
      <c r="A195" s="287"/>
      <c r="B195" s="287"/>
      <c r="C195" s="287"/>
      <c r="D195" s="287"/>
      <c r="E195" s="288"/>
      <c r="F195" s="288"/>
      <c r="G195" s="15">
        <f t="shared" si="15"/>
        <v>0</v>
      </c>
      <c r="H195" s="15">
        <f t="shared" si="14"/>
        <v>0</v>
      </c>
    </row>
    <row r="196" spans="1:12" x14ac:dyDescent="0.2">
      <c r="A196" s="287"/>
      <c r="B196" s="287"/>
      <c r="C196" s="287"/>
      <c r="D196" s="287"/>
      <c r="E196" s="288"/>
      <c r="F196" s="288"/>
      <c r="G196" s="15">
        <f t="shared" si="15"/>
        <v>0</v>
      </c>
      <c r="H196" s="15">
        <f t="shared" si="14"/>
        <v>0</v>
      </c>
    </row>
    <row r="197" spans="1:12" x14ac:dyDescent="0.2">
      <c r="A197" s="287"/>
      <c r="B197" s="287"/>
      <c r="C197" s="287"/>
      <c r="D197" s="287"/>
      <c r="E197" s="288"/>
      <c r="F197" s="288"/>
      <c r="G197" s="15">
        <f t="shared" si="15"/>
        <v>0</v>
      </c>
      <c r="H197" s="15">
        <f t="shared" si="14"/>
        <v>0</v>
      </c>
    </row>
    <row r="198" spans="1:12" x14ac:dyDescent="0.2">
      <c r="A198" s="287"/>
      <c r="B198" s="287"/>
      <c r="C198" s="287"/>
      <c r="D198" s="287"/>
      <c r="E198" s="288"/>
      <c r="F198" s="288"/>
      <c r="G198" s="15">
        <f t="shared" si="15"/>
        <v>0</v>
      </c>
      <c r="H198" s="15">
        <f t="shared" si="14"/>
        <v>0</v>
      </c>
    </row>
    <row r="199" spans="1:12" ht="13.5" thickBot="1" x14ac:dyDescent="0.25">
      <c r="A199" s="287"/>
      <c r="B199" s="287"/>
      <c r="C199" s="287"/>
      <c r="D199" s="287"/>
      <c r="E199" s="288"/>
      <c r="F199" s="288"/>
      <c r="G199" s="15">
        <f t="shared" si="15"/>
        <v>0</v>
      </c>
      <c r="H199" s="15">
        <f t="shared" si="14"/>
        <v>0</v>
      </c>
      <c r="I199" s="249">
        <f>AVERAGE(G189:G199)</f>
        <v>0</v>
      </c>
      <c r="J199" s="73">
        <f>MEDIAN(H189:H199)</f>
        <v>0</v>
      </c>
      <c r="K199" s="61">
        <v>18</v>
      </c>
      <c r="L199" s="210" t="s">
        <v>201</v>
      </c>
    </row>
    <row r="200" spans="1:12" x14ac:dyDescent="0.2">
      <c r="A200" s="287"/>
      <c r="B200" s="287"/>
      <c r="C200" s="287"/>
      <c r="D200" s="287"/>
      <c r="E200" s="288"/>
      <c r="F200" s="288"/>
      <c r="G200" s="15">
        <f t="shared" si="15"/>
        <v>0</v>
      </c>
      <c r="H200" s="15">
        <f t="shared" si="14"/>
        <v>0</v>
      </c>
    </row>
    <row r="201" spans="1:12" x14ac:dyDescent="0.2">
      <c r="A201" s="287"/>
      <c r="B201" s="287"/>
      <c r="C201" s="287"/>
      <c r="D201" s="287"/>
      <c r="E201" s="288"/>
      <c r="F201" s="288"/>
      <c r="G201" s="15">
        <f t="shared" si="15"/>
        <v>0</v>
      </c>
      <c r="H201" s="15">
        <f t="shared" si="14"/>
        <v>0</v>
      </c>
    </row>
    <row r="202" spans="1:12" x14ac:dyDescent="0.2">
      <c r="A202" s="287"/>
      <c r="B202" s="287"/>
      <c r="C202" s="287"/>
      <c r="D202" s="287"/>
      <c r="E202" s="288"/>
      <c r="F202" s="288"/>
      <c r="G202" s="15">
        <f t="shared" si="15"/>
        <v>0</v>
      </c>
      <c r="H202" s="15">
        <f t="shared" si="14"/>
        <v>0</v>
      </c>
    </row>
    <row r="203" spans="1:12" x14ac:dyDescent="0.2">
      <c r="A203" s="287"/>
      <c r="B203" s="287"/>
      <c r="C203" s="287"/>
      <c r="D203" s="287"/>
      <c r="E203" s="288"/>
      <c r="F203" s="288"/>
      <c r="G203" s="15">
        <f t="shared" si="15"/>
        <v>0</v>
      </c>
      <c r="H203" s="15">
        <f t="shared" si="14"/>
        <v>0</v>
      </c>
    </row>
    <row r="204" spans="1:12" x14ac:dyDescent="0.2">
      <c r="A204" s="287"/>
      <c r="B204" s="287"/>
      <c r="C204" s="287"/>
      <c r="D204" s="287"/>
      <c r="E204" s="288"/>
      <c r="F204" s="288"/>
      <c r="G204" s="15">
        <f t="shared" si="15"/>
        <v>0</v>
      </c>
      <c r="H204" s="15">
        <f t="shared" si="14"/>
        <v>0</v>
      </c>
    </row>
    <row r="205" spans="1:12" x14ac:dyDescent="0.2">
      <c r="A205" s="183"/>
      <c r="B205" s="183"/>
      <c r="C205" s="183"/>
      <c r="D205" s="183"/>
      <c r="E205" s="183"/>
      <c r="F205" s="183"/>
      <c r="G205" s="15">
        <f t="shared" si="15"/>
        <v>0</v>
      </c>
      <c r="H205" s="15">
        <f t="shared" si="14"/>
        <v>0</v>
      </c>
    </row>
    <row r="206" spans="1:12" x14ac:dyDescent="0.2">
      <c r="A206" s="183"/>
      <c r="B206" s="183"/>
      <c r="C206" s="183"/>
      <c r="D206" s="183"/>
      <c r="E206" s="183"/>
      <c r="F206" s="183"/>
      <c r="G206" s="15">
        <f t="shared" si="15"/>
        <v>0</v>
      </c>
      <c r="H206" s="15">
        <f t="shared" si="14"/>
        <v>0</v>
      </c>
    </row>
    <row r="207" spans="1:12" x14ac:dyDescent="0.2">
      <c r="A207" s="183"/>
      <c r="B207" s="183"/>
      <c r="C207" s="183"/>
      <c r="D207" s="183"/>
      <c r="E207" s="183"/>
      <c r="F207" s="183"/>
      <c r="G207" s="15">
        <f t="shared" si="15"/>
        <v>0</v>
      </c>
      <c r="H207" s="15">
        <f t="shared" si="14"/>
        <v>0</v>
      </c>
    </row>
    <row r="208" spans="1:12" x14ac:dyDescent="0.2">
      <c r="A208" s="287"/>
      <c r="B208" s="287"/>
      <c r="C208" s="287"/>
      <c r="D208" s="287"/>
      <c r="E208" s="288"/>
      <c r="F208" s="288"/>
      <c r="G208" s="15">
        <f t="shared" si="15"/>
        <v>0</v>
      </c>
      <c r="H208" s="15">
        <f t="shared" si="14"/>
        <v>0</v>
      </c>
    </row>
    <row r="209" spans="1:12" x14ac:dyDescent="0.2">
      <c r="A209" s="287"/>
      <c r="B209" s="287"/>
      <c r="C209" s="287"/>
      <c r="D209" s="287"/>
      <c r="E209" s="288"/>
      <c r="F209" s="288"/>
      <c r="G209" s="15">
        <f t="shared" si="15"/>
        <v>0</v>
      </c>
      <c r="H209" s="15">
        <f t="shared" si="14"/>
        <v>0</v>
      </c>
    </row>
    <row r="210" spans="1:12" ht="13.5" thickBot="1" x14ac:dyDescent="0.25">
      <c r="A210" s="287"/>
      <c r="B210" s="287"/>
      <c r="C210" s="287"/>
      <c r="D210" s="287"/>
      <c r="E210" s="288"/>
      <c r="F210" s="288"/>
      <c r="G210" s="15">
        <f t="shared" si="15"/>
        <v>0</v>
      </c>
      <c r="H210" s="15">
        <f t="shared" si="14"/>
        <v>0</v>
      </c>
      <c r="I210" s="249">
        <f>AVERAGE(G200:G210)</f>
        <v>0</v>
      </c>
      <c r="J210" s="73">
        <f>MEDIAN(H200:H210)</f>
        <v>0</v>
      </c>
      <c r="K210" s="61">
        <v>19</v>
      </c>
      <c r="L210" s="210" t="s">
        <v>202</v>
      </c>
    </row>
    <row r="211" spans="1:12" x14ac:dyDescent="0.2">
      <c r="A211" s="287"/>
      <c r="B211" s="287"/>
      <c r="C211" s="287"/>
      <c r="D211" s="287"/>
      <c r="E211" s="288"/>
      <c r="F211" s="288"/>
      <c r="G211" s="15">
        <f t="shared" si="15"/>
        <v>0</v>
      </c>
      <c r="H211" s="15">
        <f t="shared" si="14"/>
        <v>0</v>
      </c>
    </row>
    <row r="212" spans="1:12" x14ac:dyDescent="0.2">
      <c r="A212" s="287"/>
      <c r="B212" s="287"/>
      <c r="C212" s="287"/>
      <c r="D212" s="287"/>
      <c r="E212" s="288"/>
      <c r="F212" s="288"/>
      <c r="G212" s="15">
        <f t="shared" si="15"/>
        <v>0</v>
      </c>
      <c r="H212" s="15">
        <f t="shared" si="14"/>
        <v>0</v>
      </c>
    </row>
    <row r="213" spans="1:12" x14ac:dyDescent="0.2">
      <c r="A213" s="287"/>
      <c r="B213" s="287"/>
      <c r="C213" s="287"/>
      <c r="D213" s="287"/>
      <c r="E213" s="288"/>
      <c r="F213" s="288"/>
      <c r="G213" s="15">
        <f t="shared" si="15"/>
        <v>0</v>
      </c>
      <c r="H213" s="15">
        <f t="shared" si="14"/>
        <v>0</v>
      </c>
    </row>
    <row r="214" spans="1:12" x14ac:dyDescent="0.2">
      <c r="A214" s="287"/>
      <c r="B214" s="287"/>
      <c r="C214" s="287"/>
      <c r="D214" s="287"/>
      <c r="E214" s="288"/>
      <c r="F214" s="288"/>
      <c r="G214" s="15">
        <f t="shared" si="15"/>
        <v>0</v>
      </c>
      <c r="H214" s="15">
        <f t="shared" si="14"/>
        <v>0</v>
      </c>
    </row>
    <row r="215" spans="1:12" x14ac:dyDescent="0.2">
      <c r="A215" s="287"/>
      <c r="B215" s="287"/>
      <c r="C215" s="287"/>
      <c r="D215" s="287"/>
      <c r="E215" s="288"/>
      <c r="F215" s="288"/>
      <c r="G215" s="15">
        <f t="shared" si="15"/>
        <v>0</v>
      </c>
      <c r="H215" s="15">
        <f t="shared" si="14"/>
        <v>0</v>
      </c>
    </row>
    <row r="216" spans="1:12" x14ac:dyDescent="0.2">
      <c r="A216" s="287"/>
      <c r="B216" s="287"/>
      <c r="C216" s="287"/>
      <c r="D216" s="287"/>
      <c r="E216" s="288"/>
      <c r="F216" s="288"/>
      <c r="G216" s="15">
        <f t="shared" si="15"/>
        <v>0</v>
      </c>
      <c r="H216" s="15">
        <f t="shared" si="14"/>
        <v>0</v>
      </c>
    </row>
    <row r="217" spans="1:12" x14ac:dyDescent="0.2">
      <c r="A217" s="183"/>
      <c r="B217" s="183"/>
      <c r="C217" s="183"/>
      <c r="D217" s="183"/>
      <c r="E217" s="183"/>
      <c r="F217" s="183"/>
      <c r="G217" s="15">
        <f t="shared" si="15"/>
        <v>0</v>
      </c>
      <c r="H217" s="15">
        <f t="shared" si="14"/>
        <v>0</v>
      </c>
    </row>
    <row r="218" spans="1:12" x14ac:dyDescent="0.2">
      <c r="A218" s="183"/>
      <c r="B218" s="183"/>
      <c r="C218" s="183"/>
      <c r="D218" s="183"/>
      <c r="E218" s="183"/>
      <c r="F218" s="183"/>
      <c r="G218" s="15">
        <f t="shared" si="15"/>
        <v>0</v>
      </c>
      <c r="H218" s="15">
        <f t="shared" si="14"/>
        <v>0</v>
      </c>
    </row>
    <row r="219" spans="1:12" x14ac:dyDescent="0.2">
      <c r="A219" s="183"/>
      <c r="B219" s="183"/>
      <c r="C219" s="183"/>
      <c r="D219" s="183"/>
      <c r="E219" s="183"/>
      <c r="F219" s="183"/>
      <c r="G219" s="15">
        <f t="shared" si="15"/>
        <v>0</v>
      </c>
      <c r="H219" s="15">
        <f t="shared" si="14"/>
        <v>0</v>
      </c>
    </row>
    <row r="220" spans="1:12" x14ac:dyDescent="0.2">
      <c r="A220" s="287"/>
      <c r="B220" s="287"/>
      <c r="C220" s="287"/>
      <c r="D220" s="287"/>
      <c r="E220" s="288"/>
      <c r="F220" s="288"/>
      <c r="G220" s="15">
        <f t="shared" si="15"/>
        <v>0</v>
      </c>
      <c r="H220" s="15">
        <f t="shared" si="14"/>
        <v>0</v>
      </c>
    </row>
    <row r="221" spans="1:12" ht="13.5" thickBot="1" x14ac:dyDescent="0.25">
      <c r="A221" s="287"/>
      <c r="B221" s="287"/>
      <c r="C221" s="287"/>
      <c r="D221" s="287"/>
      <c r="E221" s="288"/>
      <c r="F221" s="288"/>
      <c r="G221" s="15">
        <f t="shared" si="15"/>
        <v>0</v>
      </c>
      <c r="H221" s="15">
        <f t="shared" si="14"/>
        <v>0</v>
      </c>
      <c r="I221" s="249">
        <f>AVERAGE(G211:G221)</f>
        <v>0</v>
      </c>
      <c r="J221" s="73">
        <f>MEDIAN(H211:H221)</f>
        <v>0</v>
      </c>
      <c r="K221" s="61">
        <v>20</v>
      </c>
      <c r="L221" s="210" t="s">
        <v>203</v>
      </c>
    </row>
    <row r="222" spans="1:12" x14ac:dyDescent="0.2">
      <c r="A222" s="287"/>
      <c r="B222" s="287"/>
      <c r="C222" s="287"/>
      <c r="D222" s="287"/>
      <c r="E222" s="288"/>
      <c r="F222" s="288"/>
      <c r="G222" s="15">
        <f t="shared" si="15"/>
        <v>0</v>
      </c>
      <c r="H222" s="15">
        <f t="shared" si="14"/>
        <v>0</v>
      </c>
    </row>
    <row r="223" spans="1:12" x14ac:dyDescent="0.2">
      <c r="A223" s="183"/>
      <c r="B223" s="183"/>
      <c r="C223" s="183"/>
      <c r="D223" s="183"/>
      <c r="E223" s="183"/>
      <c r="F223" s="183"/>
      <c r="G223" s="15">
        <f t="shared" si="15"/>
        <v>0</v>
      </c>
      <c r="H223" s="15">
        <f t="shared" ref="H223:H286" si="16">ABS(E223-F223)</f>
        <v>0</v>
      </c>
    </row>
    <row r="224" spans="1:12" x14ac:dyDescent="0.2">
      <c r="A224" s="183"/>
      <c r="B224" s="183"/>
      <c r="C224" s="183"/>
      <c r="D224" s="183"/>
      <c r="E224" s="183"/>
      <c r="F224" s="183"/>
      <c r="G224" s="15">
        <f t="shared" si="15"/>
        <v>0</v>
      </c>
      <c r="H224" s="15">
        <f t="shared" si="16"/>
        <v>0</v>
      </c>
    </row>
    <row r="225" spans="1:12" x14ac:dyDescent="0.2">
      <c r="A225" s="183"/>
      <c r="B225" s="183"/>
      <c r="C225" s="183"/>
      <c r="D225" s="183"/>
      <c r="E225" s="183"/>
      <c r="F225" s="183"/>
      <c r="G225" s="15">
        <f t="shared" si="15"/>
        <v>0</v>
      </c>
      <c r="H225" s="15">
        <f t="shared" si="16"/>
        <v>0</v>
      </c>
    </row>
    <row r="226" spans="1:12" x14ac:dyDescent="0.2">
      <c r="A226" s="287"/>
      <c r="B226" s="287"/>
      <c r="C226" s="287"/>
      <c r="D226" s="287"/>
      <c r="E226" s="288"/>
      <c r="F226" s="288"/>
      <c r="G226" s="15">
        <f t="shared" si="15"/>
        <v>0</v>
      </c>
      <c r="H226" s="15">
        <f t="shared" si="16"/>
        <v>0</v>
      </c>
    </row>
    <row r="227" spans="1:12" x14ac:dyDescent="0.2">
      <c r="A227" s="287"/>
      <c r="B227" s="287"/>
      <c r="C227" s="287"/>
      <c r="D227" s="287"/>
      <c r="E227" s="288"/>
      <c r="F227" s="288"/>
      <c r="G227" s="15">
        <f t="shared" si="15"/>
        <v>0</v>
      </c>
      <c r="H227" s="15">
        <f t="shared" si="16"/>
        <v>0</v>
      </c>
    </row>
    <row r="228" spans="1:12" x14ac:dyDescent="0.2">
      <c r="A228" s="287"/>
      <c r="B228" s="287"/>
      <c r="C228" s="287"/>
      <c r="D228" s="287"/>
      <c r="E228" s="288"/>
      <c r="F228" s="288"/>
      <c r="G228" s="15">
        <f t="shared" si="15"/>
        <v>0</v>
      </c>
      <c r="H228" s="15">
        <f t="shared" si="16"/>
        <v>0</v>
      </c>
    </row>
    <row r="229" spans="1:12" x14ac:dyDescent="0.2">
      <c r="A229" s="287"/>
      <c r="B229" s="287"/>
      <c r="C229" s="287"/>
      <c r="D229" s="287"/>
      <c r="E229" s="288"/>
      <c r="F229" s="288"/>
      <c r="G229" s="15">
        <f t="shared" si="15"/>
        <v>0</v>
      </c>
      <c r="H229" s="15">
        <f t="shared" si="16"/>
        <v>0</v>
      </c>
    </row>
    <row r="230" spans="1:12" x14ac:dyDescent="0.2">
      <c r="A230" s="287"/>
      <c r="B230" s="287"/>
      <c r="C230" s="287"/>
      <c r="D230" s="287"/>
      <c r="E230" s="288"/>
      <c r="F230" s="288"/>
      <c r="G230" s="15">
        <f t="shared" si="15"/>
        <v>0</v>
      </c>
      <c r="H230" s="15">
        <f t="shared" si="16"/>
        <v>0</v>
      </c>
    </row>
    <row r="231" spans="1:12" x14ac:dyDescent="0.2">
      <c r="A231" s="287"/>
      <c r="B231" s="287"/>
      <c r="C231" s="287"/>
      <c r="D231" s="287"/>
      <c r="E231" s="288"/>
      <c r="F231" s="288"/>
      <c r="G231" s="15">
        <f t="shared" si="15"/>
        <v>0</v>
      </c>
      <c r="H231" s="15">
        <f t="shared" si="16"/>
        <v>0</v>
      </c>
    </row>
    <row r="232" spans="1:12" ht="13.5" thickBot="1" x14ac:dyDescent="0.25">
      <c r="A232" s="183"/>
      <c r="B232" s="183"/>
      <c r="C232" s="183"/>
      <c r="D232" s="183"/>
      <c r="E232" s="183"/>
      <c r="F232" s="183"/>
      <c r="G232" s="15">
        <f t="shared" si="15"/>
        <v>0</v>
      </c>
      <c r="H232" s="15">
        <f t="shared" si="16"/>
        <v>0</v>
      </c>
      <c r="I232" s="249">
        <f>AVERAGE(G222:G232)</f>
        <v>0</v>
      </c>
      <c r="J232" s="73">
        <f>MEDIAN(H222:H232)</f>
        <v>0</v>
      </c>
      <c r="K232" s="61">
        <v>21</v>
      </c>
      <c r="L232" s="210" t="s">
        <v>204</v>
      </c>
    </row>
    <row r="233" spans="1:12" x14ac:dyDescent="0.2">
      <c r="A233" s="183"/>
      <c r="B233" s="183"/>
      <c r="C233" s="183"/>
      <c r="D233" s="183"/>
      <c r="E233" s="183"/>
      <c r="F233" s="183"/>
      <c r="G233" s="15">
        <f t="shared" si="15"/>
        <v>0</v>
      </c>
      <c r="H233" s="15">
        <f t="shared" si="16"/>
        <v>0</v>
      </c>
    </row>
    <row r="234" spans="1:12" x14ac:dyDescent="0.2">
      <c r="A234" s="183"/>
      <c r="B234" s="183"/>
      <c r="C234" s="183"/>
      <c r="D234" s="183"/>
      <c r="E234" s="183"/>
      <c r="F234" s="183"/>
      <c r="G234" s="15">
        <f t="shared" si="15"/>
        <v>0</v>
      </c>
      <c r="H234" s="15">
        <f t="shared" si="16"/>
        <v>0</v>
      </c>
    </row>
    <row r="235" spans="1:12" x14ac:dyDescent="0.2">
      <c r="A235" s="183"/>
      <c r="B235" s="183"/>
      <c r="C235" s="183"/>
      <c r="D235" s="183"/>
      <c r="E235" s="183"/>
      <c r="F235" s="183"/>
      <c r="G235" s="15">
        <f t="shared" si="15"/>
        <v>0</v>
      </c>
      <c r="H235" s="15">
        <f t="shared" si="16"/>
        <v>0</v>
      </c>
    </row>
    <row r="236" spans="1:12" x14ac:dyDescent="0.2">
      <c r="A236" s="183"/>
      <c r="B236" s="183"/>
      <c r="C236" s="183"/>
      <c r="D236" s="183"/>
      <c r="E236" s="183"/>
      <c r="F236" s="183"/>
      <c r="G236" s="15">
        <f t="shared" si="15"/>
        <v>0</v>
      </c>
      <c r="H236" s="15">
        <f t="shared" si="16"/>
        <v>0</v>
      </c>
    </row>
    <row r="237" spans="1:12" x14ac:dyDescent="0.2">
      <c r="A237" s="183"/>
      <c r="B237" s="183"/>
      <c r="C237" s="183"/>
      <c r="D237" s="183"/>
      <c r="E237" s="183"/>
      <c r="F237" s="183"/>
      <c r="G237" s="15">
        <f t="shared" si="15"/>
        <v>0</v>
      </c>
      <c r="H237" s="15">
        <f t="shared" si="16"/>
        <v>0</v>
      </c>
    </row>
    <row r="238" spans="1:12" x14ac:dyDescent="0.2">
      <c r="A238" s="287"/>
      <c r="B238" s="287"/>
      <c r="C238" s="287"/>
      <c r="D238" s="287"/>
      <c r="E238" s="288"/>
      <c r="F238" s="288"/>
      <c r="G238" s="15">
        <f t="shared" si="15"/>
        <v>0</v>
      </c>
      <c r="H238" s="15">
        <f t="shared" si="16"/>
        <v>0</v>
      </c>
    </row>
    <row r="239" spans="1:12" x14ac:dyDescent="0.2">
      <c r="A239" s="287"/>
      <c r="B239" s="287"/>
      <c r="C239" s="287"/>
      <c r="D239" s="287"/>
      <c r="E239" s="288"/>
      <c r="F239" s="288"/>
      <c r="G239" s="15">
        <f t="shared" si="15"/>
        <v>0</v>
      </c>
      <c r="H239" s="15">
        <f t="shared" si="16"/>
        <v>0</v>
      </c>
    </row>
    <row r="240" spans="1:12" x14ac:dyDescent="0.2">
      <c r="A240" s="287"/>
      <c r="B240" s="287"/>
      <c r="C240" s="287"/>
      <c r="D240" s="287"/>
      <c r="E240" s="288"/>
      <c r="F240" s="288"/>
      <c r="G240" s="15">
        <f t="shared" si="15"/>
        <v>0</v>
      </c>
      <c r="H240" s="15">
        <f t="shared" si="16"/>
        <v>0</v>
      </c>
    </row>
    <row r="241" spans="1:12" x14ac:dyDescent="0.2">
      <c r="A241" s="287"/>
      <c r="B241" s="287"/>
      <c r="C241" s="287"/>
      <c r="D241" s="287"/>
      <c r="E241" s="288"/>
      <c r="F241" s="288"/>
      <c r="G241" s="15">
        <f t="shared" si="15"/>
        <v>0</v>
      </c>
      <c r="H241" s="15">
        <f t="shared" si="16"/>
        <v>0</v>
      </c>
    </row>
    <row r="242" spans="1:12" x14ac:dyDescent="0.2">
      <c r="A242" s="287"/>
      <c r="B242" s="287"/>
      <c r="C242" s="287"/>
      <c r="D242" s="287"/>
      <c r="E242" s="288"/>
      <c r="F242" s="288"/>
      <c r="G242" s="15">
        <f t="shared" si="15"/>
        <v>0</v>
      </c>
      <c r="H242" s="15">
        <f t="shared" si="16"/>
        <v>0</v>
      </c>
    </row>
    <row r="243" spans="1:12" ht="13.5" thickBot="1" x14ac:dyDescent="0.25">
      <c r="A243" s="287"/>
      <c r="B243" s="287"/>
      <c r="C243" s="287"/>
      <c r="D243" s="287"/>
      <c r="E243" s="288"/>
      <c r="F243" s="288"/>
      <c r="G243" s="15">
        <f t="shared" si="15"/>
        <v>0</v>
      </c>
      <c r="H243" s="15">
        <f t="shared" si="16"/>
        <v>0</v>
      </c>
      <c r="I243" s="249">
        <f>AVERAGE(G233:G243)</f>
        <v>0</v>
      </c>
      <c r="J243" s="73">
        <f>MEDIAN(H233:H243)</f>
        <v>0</v>
      </c>
      <c r="K243" s="61">
        <v>22</v>
      </c>
      <c r="L243" s="210" t="s">
        <v>205</v>
      </c>
    </row>
    <row r="244" spans="1:12" x14ac:dyDescent="0.2">
      <c r="A244" s="183"/>
      <c r="B244" s="183"/>
      <c r="C244" s="183"/>
      <c r="D244" s="183"/>
      <c r="E244" s="183"/>
      <c r="F244" s="183"/>
      <c r="G244" s="15">
        <f t="shared" si="15"/>
        <v>0</v>
      </c>
      <c r="H244" s="15">
        <f t="shared" si="16"/>
        <v>0</v>
      </c>
    </row>
    <row r="245" spans="1:12" x14ac:dyDescent="0.2">
      <c r="A245" s="183"/>
      <c r="B245" s="183"/>
      <c r="C245" s="183"/>
      <c r="D245" s="183"/>
      <c r="E245" s="183"/>
      <c r="F245" s="183"/>
      <c r="G245" s="15">
        <f t="shared" si="15"/>
        <v>0</v>
      </c>
      <c r="H245" s="15">
        <f t="shared" si="16"/>
        <v>0</v>
      </c>
    </row>
    <row r="246" spans="1:12" x14ac:dyDescent="0.2">
      <c r="A246" s="183"/>
      <c r="B246" s="183"/>
      <c r="C246" s="183"/>
      <c r="D246" s="183"/>
      <c r="E246" s="183"/>
      <c r="F246" s="183"/>
      <c r="G246" s="15">
        <f t="shared" si="15"/>
        <v>0</v>
      </c>
      <c r="H246" s="15">
        <f t="shared" si="16"/>
        <v>0</v>
      </c>
    </row>
    <row r="247" spans="1:12" x14ac:dyDescent="0.2">
      <c r="A247" s="183"/>
      <c r="B247" s="183"/>
      <c r="C247" s="183"/>
      <c r="D247" s="183"/>
      <c r="E247" s="183"/>
      <c r="F247" s="183"/>
      <c r="G247" s="15">
        <f t="shared" si="15"/>
        <v>0</v>
      </c>
      <c r="H247" s="15">
        <f t="shared" si="16"/>
        <v>0</v>
      </c>
    </row>
    <row r="248" spans="1:12" x14ac:dyDescent="0.2">
      <c r="A248" s="183"/>
      <c r="B248" s="183"/>
      <c r="C248" s="183"/>
      <c r="D248" s="183"/>
      <c r="E248" s="183"/>
      <c r="F248" s="183"/>
      <c r="G248" s="15">
        <f t="shared" si="15"/>
        <v>0</v>
      </c>
      <c r="H248" s="15">
        <f t="shared" si="16"/>
        <v>0</v>
      </c>
    </row>
    <row r="249" spans="1:12" x14ac:dyDescent="0.2">
      <c r="A249" s="183"/>
      <c r="B249" s="183"/>
      <c r="C249" s="183"/>
      <c r="D249" s="183"/>
      <c r="E249" s="183"/>
      <c r="F249" s="183"/>
      <c r="G249" s="15">
        <f t="shared" si="15"/>
        <v>0</v>
      </c>
      <c r="H249" s="15">
        <f t="shared" si="16"/>
        <v>0</v>
      </c>
    </row>
    <row r="250" spans="1:12" x14ac:dyDescent="0.2">
      <c r="A250" s="287"/>
      <c r="B250" s="287"/>
      <c r="C250" s="287"/>
      <c r="D250" s="287"/>
      <c r="E250" s="288"/>
      <c r="F250" s="288"/>
      <c r="G250" s="15">
        <f t="shared" si="15"/>
        <v>0</v>
      </c>
      <c r="H250" s="15">
        <f t="shared" si="16"/>
        <v>0</v>
      </c>
    </row>
    <row r="251" spans="1:12" x14ac:dyDescent="0.2">
      <c r="A251" s="287"/>
      <c r="B251" s="287"/>
      <c r="C251" s="287"/>
      <c r="D251" s="287"/>
      <c r="E251" s="288"/>
      <c r="F251" s="288"/>
      <c r="G251" s="15">
        <f t="shared" si="15"/>
        <v>0</v>
      </c>
      <c r="H251" s="15">
        <f t="shared" si="16"/>
        <v>0</v>
      </c>
    </row>
    <row r="252" spans="1:12" x14ac:dyDescent="0.2">
      <c r="A252" s="287"/>
      <c r="B252" s="287"/>
      <c r="C252" s="287"/>
      <c r="D252" s="287"/>
      <c r="E252" s="288"/>
      <c r="F252" s="288"/>
      <c r="G252" s="15">
        <f t="shared" si="15"/>
        <v>0</v>
      </c>
      <c r="H252" s="15">
        <f t="shared" si="16"/>
        <v>0</v>
      </c>
    </row>
    <row r="253" spans="1:12" x14ac:dyDescent="0.2">
      <c r="A253" s="183"/>
      <c r="B253" s="183"/>
      <c r="C253" s="183"/>
      <c r="D253" s="183"/>
      <c r="E253" s="183"/>
      <c r="F253" s="183"/>
      <c r="G253" s="15">
        <f t="shared" si="15"/>
        <v>0</v>
      </c>
      <c r="H253" s="15">
        <f t="shared" si="16"/>
        <v>0</v>
      </c>
    </row>
    <row r="254" spans="1:12" ht="13.5" thickBot="1" x14ac:dyDescent="0.25">
      <c r="A254" s="183"/>
      <c r="B254" s="183"/>
      <c r="C254" s="183"/>
      <c r="D254" s="183"/>
      <c r="E254" s="183"/>
      <c r="F254" s="183"/>
      <c r="G254" s="15">
        <f t="shared" si="15"/>
        <v>0</v>
      </c>
      <c r="H254" s="15">
        <f t="shared" si="16"/>
        <v>0</v>
      </c>
      <c r="I254" s="249">
        <f>AVERAGE(G244:G254)</f>
        <v>0</v>
      </c>
      <c r="J254" s="73">
        <f>MEDIAN(H244:H254)</f>
        <v>0</v>
      </c>
      <c r="K254" s="61">
        <v>23</v>
      </c>
      <c r="L254" s="210" t="s">
        <v>206</v>
      </c>
    </row>
    <row r="255" spans="1:12" x14ac:dyDescent="0.2">
      <c r="A255" s="183"/>
      <c r="B255" s="183"/>
      <c r="C255" s="183"/>
      <c r="D255" s="183"/>
      <c r="E255" s="183"/>
      <c r="F255" s="183"/>
      <c r="G255" s="15">
        <f t="shared" si="15"/>
        <v>0</v>
      </c>
      <c r="H255" s="15">
        <f t="shared" si="16"/>
        <v>0</v>
      </c>
    </row>
    <row r="256" spans="1:12" x14ac:dyDescent="0.2">
      <c r="A256" s="287"/>
      <c r="B256" s="287"/>
      <c r="C256" s="287"/>
      <c r="D256" s="287"/>
      <c r="E256" s="288"/>
      <c r="F256" s="288"/>
      <c r="G256" s="15">
        <f t="shared" si="15"/>
        <v>0</v>
      </c>
      <c r="H256" s="15">
        <f t="shared" si="16"/>
        <v>0</v>
      </c>
    </row>
    <row r="257" spans="1:12" x14ac:dyDescent="0.2">
      <c r="A257" s="287"/>
      <c r="B257" s="287"/>
      <c r="C257" s="287"/>
      <c r="D257" s="287"/>
      <c r="E257" s="288"/>
      <c r="F257" s="288"/>
      <c r="G257" s="15">
        <f t="shared" si="15"/>
        <v>0</v>
      </c>
      <c r="H257" s="15">
        <f t="shared" si="16"/>
        <v>0</v>
      </c>
    </row>
    <row r="258" spans="1:12" x14ac:dyDescent="0.2">
      <c r="A258" s="287"/>
      <c r="B258" s="287"/>
      <c r="C258" s="287"/>
      <c r="D258" s="287"/>
      <c r="E258" s="288"/>
      <c r="F258" s="288"/>
      <c r="G258" s="15">
        <f t="shared" ref="G258:G321" si="17">(E258+F258)/2</f>
        <v>0</v>
      </c>
      <c r="H258" s="15">
        <f t="shared" si="16"/>
        <v>0</v>
      </c>
    </row>
    <row r="259" spans="1:12" x14ac:dyDescent="0.2">
      <c r="A259" s="183"/>
      <c r="B259" s="183"/>
      <c r="C259" s="183"/>
      <c r="D259" s="183"/>
      <c r="E259" s="183"/>
      <c r="F259" s="183"/>
      <c r="G259" s="15">
        <f t="shared" si="17"/>
        <v>0</v>
      </c>
      <c r="H259" s="15">
        <f t="shared" si="16"/>
        <v>0</v>
      </c>
    </row>
    <row r="260" spans="1:12" x14ac:dyDescent="0.2">
      <c r="A260" s="183"/>
      <c r="B260" s="183"/>
      <c r="C260" s="183"/>
      <c r="D260" s="183"/>
      <c r="E260" s="183"/>
      <c r="F260" s="183"/>
      <c r="G260" s="15">
        <f t="shared" si="17"/>
        <v>0</v>
      </c>
      <c r="H260" s="15">
        <f t="shared" si="16"/>
        <v>0</v>
      </c>
    </row>
    <row r="261" spans="1:12" x14ac:dyDescent="0.2">
      <c r="A261" s="183"/>
      <c r="B261" s="183"/>
      <c r="C261" s="183"/>
      <c r="D261" s="183"/>
      <c r="E261" s="183"/>
      <c r="F261" s="183"/>
      <c r="G261" s="15">
        <f t="shared" si="17"/>
        <v>0</v>
      </c>
      <c r="H261" s="15">
        <f t="shared" si="16"/>
        <v>0</v>
      </c>
    </row>
    <row r="262" spans="1:12" x14ac:dyDescent="0.2">
      <c r="A262" s="287"/>
      <c r="B262" s="287"/>
      <c r="C262" s="287"/>
      <c r="D262" s="287"/>
      <c r="E262" s="288"/>
      <c r="F262" s="288"/>
      <c r="G262" s="15">
        <f t="shared" si="17"/>
        <v>0</v>
      </c>
      <c r="H262" s="15">
        <f t="shared" si="16"/>
        <v>0</v>
      </c>
    </row>
    <row r="263" spans="1:12" x14ac:dyDescent="0.2">
      <c r="A263" s="287"/>
      <c r="B263" s="287"/>
      <c r="C263" s="287"/>
      <c r="D263" s="287"/>
      <c r="E263" s="288"/>
      <c r="F263" s="288"/>
      <c r="G263" s="15">
        <f t="shared" si="17"/>
        <v>0</v>
      </c>
      <c r="H263" s="15">
        <f t="shared" si="16"/>
        <v>0</v>
      </c>
    </row>
    <row r="264" spans="1:12" x14ac:dyDescent="0.2">
      <c r="A264" s="287"/>
      <c r="B264" s="287"/>
      <c r="C264" s="287"/>
      <c r="D264" s="287"/>
      <c r="E264" s="288"/>
      <c r="F264" s="288"/>
      <c r="G264" s="15">
        <f t="shared" si="17"/>
        <v>0</v>
      </c>
      <c r="H264" s="15">
        <f t="shared" si="16"/>
        <v>0</v>
      </c>
    </row>
    <row r="265" spans="1:12" ht="13.5" thickBot="1" x14ac:dyDescent="0.25">
      <c r="A265" s="287"/>
      <c r="B265" s="287"/>
      <c r="C265" s="287"/>
      <c r="D265" s="287"/>
      <c r="E265" s="288"/>
      <c r="F265" s="288"/>
      <c r="G265" s="15">
        <f t="shared" si="17"/>
        <v>0</v>
      </c>
      <c r="H265" s="15">
        <f t="shared" si="16"/>
        <v>0</v>
      </c>
      <c r="I265" s="249">
        <f>AVERAGE(G255:G265)</f>
        <v>0</v>
      </c>
      <c r="J265" s="73">
        <f>MEDIAN(H255:H265)</f>
        <v>0</v>
      </c>
      <c r="K265" s="61">
        <v>24</v>
      </c>
      <c r="L265" s="210" t="s">
        <v>207</v>
      </c>
    </row>
    <row r="266" spans="1:12" x14ac:dyDescent="0.2">
      <c r="A266" s="287"/>
      <c r="B266" s="287"/>
      <c r="C266" s="287"/>
      <c r="D266" s="287"/>
      <c r="E266" s="288"/>
      <c r="F266" s="288"/>
      <c r="G266" s="15">
        <f t="shared" si="17"/>
        <v>0</v>
      </c>
      <c r="H266" s="15">
        <f t="shared" si="16"/>
        <v>0</v>
      </c>
    </row>
    <row r="267" spans="1:12" x14ac:dyDescent="0.2">
      <c r="A267" s="287"/>
      <c r="B267" s="287"/>
      <c r="C267" s="287"/>
      <c r="D267" s="287"/>
      <c r="E267" s="288"/>
      <c r="F267" s="288"/>
      <c r="G267" s="15">
        <f t="shared" si="17"/>
        <v>0</v>
      </c>
      <c r="H267" s="15">
        <f t="shared" si="16"/>
        <v>0</v>
      </c>
    </row>
    <row r="268" spans="1:12" x14ac:dyDescent="0.2">
      <c r="A268" s="183"/>
      <c r="B268" s="183"/>
      <c r="C268" s="183"/>
      <c r="D268" s="183"/>
      <c r="E268" s="183"/>
      <c r="F268" s="183"/>
      <c r="G268" s="15">
        <f t="shared" si="17"/>
        <v>0</v>
      </c>
      <c r="H268" s="15">
        <f t="shared" si="16"/>
        <v>0</v>
      </c>
    </row>
    <row r="269" spans="1:12" x14ac:dyDescent="0.2">
      <c r="A269" s="183"/>
      <c r="B269" s="183"/>
      <c r="C269" s="183"/>
      <c r="D269" s="183"/>
      <c r="E269" s="183"/>
      <c r="F269" s="183"/>
      <c r="G269" s="15">
        <f t="shared" si="17"/>
        <v>0</v>
      </c>
      <c r="H269" s="15">
        <f t="shared" si="16"/>
        <v>0</v>
      </c>
    </row>
    <row r="270" spans="1:12" x14ac:dyDescent="0.2">
      <c r="A270" s="183"/>
      <c r="B270" s="183"/>
      <c r="C270" s="183"/>
      <c r="D270" s="183"/>
      <c r="E270" s="183"/>
      <c r="F270" s="183"/>
      <c r="G270" s="15">
        <f t="shared" si="17"/>
        <v>0</v>
      </c>
      <c r="H270" s="15">
        <f t="shared" si="16"/>
        <v>0</v>
      </c>
    </row>
    <row r="271" spans="1:12" x14ac:dyDescent="0.2">
      <c r="A271" s="183"/>
      <c r="B271" s="183"/>
      <c r="C271" s="183"/>
      <c r="D271" s="183"/>
      <c r="E271" s="183"/>
      <c r="F271" s="183"/>
      <c r="G271" s="15">
        <f t="shared" si="17"/>
        <v>0</v>
      </c>
      <c r="H271" s="15">
        <f t="shared" si="16"/>
        <v>0</v>
      </c>
    </row>
    <row r="272" spans="1:12" x14ac:dyDescent="0.2">
      <c r="A272" s="183"/>
      <c r="B272" s="183"/>
      <c r="C272" s="183"/>
      <c r="D272" s="183"/>
      <c r="E272" s="183"/>
      <c r="F272" s="183"/>
      <c r="G272" s="15">
        <f t="shared" si="17"/>
        <v>0</v>
      </c>
      <c r="H272" s="15">
        <f t="shared" si="16"/>
        <v>0</v>
      </c>
    </row>
    <row r="273" spans="1:12" x14ac:dyDescent="0.2">
      <c r="A273" s="183"/>
      <c r="B273" s="183"/>
      <c r="C273" s="183"/>
      <c r="D273" s="183"/>
      <c r="E273" s="183"/>
      <c r="F273" s="183"/>
      <c r="G273" s="15">
        <f t="shared" si="17"/>
        <v>0</v>
      </c>
      <c r="H273" s="15">
        <f t="shared" si="16"/>
        <v>0</v>
      </c>
    </row>
    <row r="274" spans="1:12" x14ac:dyDescent="0.2">
      <c r="A274" s="183"/>
      <c r="B274" s="183"/>
      <c r="C274" s="183"/>
      <c r="D274" s="183"/>
      <c r="E274" s="183"/>
      <c r="F274" s="183"/>
      <c r="G274" s="15">
        <f t="shared" si="17"/>
        <v>0</v>
      </c>
      <c r="H274" s="15">
        <f t="shared" si="16"/>
        <v>0</v>
      </c>
    </row>
    <row r="275" spans="1:12" x14ac:dyDescent="0.2">
      <c r="A275" s="183"/>
      <c r="B275" s="183"/>
      <c r="C275" s="183"/>
      <c r="D275" s="183"/>
      <c r="E275" s="183"/>
      <c r="F275" s="183"/>
      <c r="G275" s="15">
        <f t="shared" si="17"/>
        <v>0</v>
      </c>
      <c r="H275" s="15">
        <f t="shared" si="16"/>
        <v>0</v>
      </c>
    </row>
    <row r="276" spans="1:12" ht="13.5" thickBot="1" x14ac:dyDescent="0.25">
      <c r="A276" s="183"/>
      <c r="B276" s="183"/>
      <c r="C276" s="183"/>
      <c r="D276" s="183"/>
      <c r="E276" s="183"/>
      <c r="F276" s="183"/>
      <c r="G276" s="15">
        <f t="shared" si="17"/>
        <v>0</v>
      </c>
      <c r="H276" s="15">
        <f t="shared" si="16"/>
        <v>0</v>
      </c>
      <c r="I276" s="249">
        <f>AVERAGE(G266:G276)</f>
        <v>0</v>
      </c>
      <c r="J276" s="73">
        <f>MEDIAN(H266:H276)</f>
        <v>0</v>
      </c>
      <c r="K276" s="61">
        <v>25</v>
      </c>
      <c r="L276" s="210" t="s">
        <v>208</v>
      </c>
    </row>
    <row r="277" spans="1:12" x14ac:dyDescent="0.2">
      <c r="A277" s="287"/>
      <c r="B277" s="287"/>
      <c r="C277" s="287"/>
      <c r="D277" s="287"/>
      <c r="E277" s="288"/>
      <c r="F277" s="288"/>
      <c r="G277" s="15">
        <f t="shared" si="17"/>
        <v>0</v>
      </c>
      <c r="H277" s="15">
        <f t="shared" si="16"/>
        <v>0</v>
      </c>
    </row>
    <row r="278" spans="1:12" x14ac:dyDescent="0.2">
      <c r="A278" s="287"/>
      <c r="B278" s="287"/>
      <c r="C278" s="287"/>
      <c r="D278" s="287"/>
      <c r="E278" s="288"/>
      <c r="F278" s="288"/>
      <c r="G278" s="15">
        <f t="shared" si="17"/>
        <v>0</v>
      </c>
      <c r="H278" s="15">
        <f t="shared" si="16"/>
        <v>0</v>
      </c>
    </row>
    <row r="279" spans="1:12" x14ac:dyDescent="0.2">
      <c r="A279" s="287"/>
      <c r="B279" s="287"/>
      <c r="C279" s="287"/>
      <c r="D279" s="287"/>
      <c r="E279" s="288"/>
      <c r="F279" s="288"/>
      <c r="G279" s="15">
        <f t="shared" si="17"/>
        <v>0</v>
      </c>
      <c r="H279" s="15">
        <f t="shared" si="16"/>
        <v>0</v>
      </c>
    </row>
    <row r="280" spans="1:12" x14ac:dyDescent="0.2">
      <c r="A280" s="183"/>
      <c r="B280" s="183"/>
      <c r="C280" s="183"/>
      <c r="D280" s="183"/>
      <c r="E280" s="183"/>
      <c r="F280" s="183"/>
      <c r="G280" s="15">
        <f t="shared" si="17"/>
        <v>0</v>
      </c>
      <c r="H280" s="15">
        <f t="shared" si="16"/>
        <v>0</v>
      </c>
    </row>
    <row r="281" spans="1:12" x14ac:dyDescent="0.2">
      <c r="A281" s="183"/>
      <c r="B281" s="183"/>
      <c r="C281" s="183"/>
      <c r="D281" s="183"/>
      <c r="E281" s="183"/>
      <c r="F281" s="183"/>
      <c r="G281" s="15">
        <f t="shared" si="17"/>
        <v>0</v>
      </c>
      <c r="H281" s="15">
        <f t="shared" si="16"/>
        <v>0</v>
      </c>
    </row>
    <row r="282" spans="1:12" x14ac:dyDescent="0.2">
      <c r="A282" s="183"/>
      <c r="B282" s="183"/>
      <c r="C282" s="183"/>
      <c r="D282" s="183"/>
      <c r="E282" s="183"/>
      <c r="F282" s="183"/>
      <c r="G282" s="15">
        <f t="shared" si="17"/>
        <v>0</v>
      </c>
      <c r="H282" s="15">
        <f t="shared" si="16"/>
        <v>0</v>
      </c>
    </row>
    <row r="283" spans="1:12" x14ac:dyDescent="0.2">
      <c r="A283" s="287"/>
      <c r="B283" s="287"/>
      <c r="C283" s="287"/>
      <c r="D283" s="287"/>
      <c r="E283" s="288"/>
      <c r="F283" s="288"/>
      <c r="G283" s="15">
        <f t="shared" si="17"/>
        <v>0</v>
      </c>
      <c r="H283" s="15">
        <f t="shared" si="16"/>
        <v>0</v>
      </c>
    </row>
    <row r="284" spans="1:12" x14ac:dyDescent="0.2">
      <c r="A284" s="287"/>
      <c r="B284" s="287"/>
      <c r="C284" s="287"/>
      <c r="D284" s="287"/>
      <c r="E284" s="288"/>
      <c r="F284" s="288"/>
      <c r="G284" s="15">
        <f t="shared" si="17"/>
        <v>0</v>
      </c>
      <c r="H284" s="15">
        <f t="shared" si="16"/>
        <v>0</v>
      </c>
    </row>
    <row r="285" spans="1:12" x14ac:dyDescent="0.2">
      <c r="A285" s="287"/>
      <c r="B285" s="287"/>
      <c r="C285" s="287"/>
      <c r="D285" s="287"/>
      <c r="E285" s="288"/>
      <c r="F285" s="288"/>
      <c r="G285" s="15">
        <f t="shared" si="17"/>
        <v>0</v>
      </c>
      <c r="H285" s="15">
        <f t="shared" si="16"/>
        <v>0</v>
      </c>
    </row>
    <row r="286" spans="1:12" x14ac:dyDescent="0.2">
      <c r="A286" s="183"/>
      <c r="B286" s="183"/>
      <c r="C286" s="183"/>
      <c r="D286" s="183"/>
      <c r="E286" s="183"/>
      <c r="F286" s="183"/>
      <c r="G286" s="15">
        <f t="shared" si="17"/>
        <v>0</v>
      </c>
      <c r="H286" s="15">
        <f t="shared" si="16"/>
        <v>0</v>
      </c>
    </row>
    <row r="287" spans="1:12" ht="13.5" thickBot="1" x14ac:dyDescent="0.25">
      <c r="A287" s="183"/>
      <c r="B287" s="183"/>
      <c r="C287" s="183"/>
      <c r="D287" s="183"/>
      <c r="E287" s="183"/>
      <c r="F287" s="183"/>
      <c r="G287" s="15">
        <f t="shared" si="17"/>
        <v>0</v>
      </c>
      <c r="H287" s="15">
        <f t="shared" ref="H287:H350" si="18">ABS(E287-F287)</f>
        <v>0</v>
      </c>
      <c r="I287" s="249">
        <f>AVERAGE(G277:G287)</f>
        <v>0</v>
      </c>
      <c r="J287" s="73">
        <f>MEDIAN(H277:H287)</f>
        <v>0</v>
      </c>
      <c r="K287" s="61">
        <v>26</v>
      </c>
      <c r="L287" s="210" t="s">
        <v>209</v>
      </c>
    </row>
    <row r="288" spans="1:12" x14ac:dyDescent="0.2">
      <c r="A288" s="183"/>
      <c r="B288" s="183"/>
      <c r="C288" s="183"/>
      <c r="D288" s="183"/>
      <c r="E288" s="183"/>
      <c r="F288" s="183"/>
      <c r="G288" s="15">
        <f t="shared" si="17"/>
        <v>0</v>
      </c>
      <c r="H288" s="15">
        <f t="shared" si="18"/>
        <v>0</v>
      </c>
    </row>
    <row r="289" spans="1:12" x14ac:dyDescent="0.2">
      <c r="A289" s="183"/>
      <c r="B289" s="183"/>
      <c r="C289" s="183"/>
      <c r="D289" s="183"/>
      <c r="E289" s="183"/>
      <c r="F289" s="183"/>
      <c r="G289" s="15">
        <f t="shared" si="17"/>
        <v>0</v>
      </c>
      <c r="H289" s="15">
        <f t="shared" si="18"/>
        <v>0</v>
      </c>
    </row>
    <row r="290" spans="1:12" x14ac:dyDescent="0.2">
      <c r="A290" s="183"/>
      <c r="B290" s="183"/>
      <c r="C290" s="183"/>
      <c r="D290" s="183"/>
      <c r="E290" s="183"/>
      <c r="F290" s="183"/>
      <c r="G290" s="15">
        <f t="shared" si="17"/>
        <v>0</v>
      </c>
      <c r="H290" s="15">
        <f t="shared" si="18"/>
        <v>0</v>
      </c>
    </row>
    <row r="291" spans="1:12" x14ac:dyDescent="0.2">
      <c r="A291" s="183"/>
      <c r="B291" s="183"/>
      <c r="C291" s="183"/>
      <c r="D291" s="183"/>
      <c r="E291" s="183"/>
      <c r="F291" s="183"/>
      <c r="G291" s="15">
        <f t="shared" si="17"/>
        <v>0</v>
      </c>
      <c r="H291" s="15">
        <f t="shared" si="18"/>
        <v>0</v>
      </c>
    </row>
    <row r="292" spans="1:12" x14ac:dyDescent="0.2">
      <c r="A292" s="287"/>
      <c r="B292" s="287"/>
      <c r="C292" s="287"/>
      <c r="D292" s="287"/>
      <c r="E292" s="288"/>
      <c r="F292" s="288"/>
      <c r="G292" s="15">
        <f t="shared" si="17"/>
        <v>0</v>
      </c>
      <c r="H292" s="15">
        <f t="shared" si="18"/>
        <v>0</v>
      </c>
    </row>
    <row r="293" spans="1:12" x14ac:dyDescent="0.2">
      <c r="A293" s="287"/>
      <c r="B293" s="287"/>
      <c r="C293" s="287"/>
      <c r="D293" s="287"/>
      <c r="E293" s="288"/>
      <c r="F293" s="288"/>
      <c r="G293" s="15">
        <f t="shared" si="17"/>
        <v>0</v>
      </c>
      <c r="H293" s="15">
        <f t="shared" si="18"/>
        <v>0</v>
      </c>
    </row>
    <row r="294" spans="1:12" x14ac:dyDescent="0.2">
      <c r="A294" s="287"/>
      <c r="B294" s="287"/>
      <c r="C294" s="287"/>
      <c r="D294" s="287"/>
      <c r="E294" s="288"/>
      <c r="F294" s="288"/>
      <c r="G294" s="15">
        <f t="shared" si="17"/>
        <v>0</v>
      </c>
      <c r="H294" s="15">
        <f t="shared" si="18"/>
        <v>0</v>
      </c>
    </row>
    <row r="295" spans="1:12" x14ac:dyDescent="0.2">
      <c r="A295" s="287"/>
      <c r="B295" s="287"/>
      <c r="C295" s="287"/>
      <c r="D295" s="287"/>
      <c r="E295" s="288"/>
      <c r="F295" s="288"/>
      <c r="G295" s="15">
        <f t="shared" si="17"/>
        <v>0</v>
      </c>
      <c r="H295" s="15">
        <f t="shared" si="18"/>
        <v>0</v>
      </c>
    </row>
    <row r="296" spans="1:12" x14ac:dyDescent="0.2">
      <c r="A296" s="287"/>
      <c r="B296" s="287"/>
      <c r="C296" s="287"/>
      <c r="D296" s="287"/>
      <c r="E296" s="288"/>
      <c r="F296" s="288"/>
      <c r="G296" s="15">
        <f t="shared" si="17"/>
        <v>0</v>
      </c>
      <c r="H296" s="15">
        <f t="shared" si="18"/>
        <v>0</v>
      </c>
    </row>
    <row r="297" spans="1:12" x14ac:dyDescent="0.2">
      <c r="A297" s="287"/>
      <c r="B297" s="287"/>
      <c r="C297" s="287"/>
      <c r="D297" s="287"/>
      <c r="E297" s="288"/>
      <c r="F297" s="288"/>
      <c r="G297" s="15">
        <f t="shared" si="17"/>
        <v>0</v>
      </c>
      <c r="H297" s="15">
        <f t="shared" si="18"/>
        <v>0</v>
      </c>
    </row>
    <row r="298" spans="1:12" ht="13.5" thickBot="1" x14ac:dyDescent="0.25">
      <c r="A298" s="287"/>
      <c r="B298" s="287"/>
      <c r="C298" s="287"/>
      <c r="D298" s="287"/>
      <c r="E298" s="288"/>
      <c r="F298" s="288"/>
      <c r="G298" s="15">
        <f t="shared" si="17"/>
        <v>0</v>
      </c>
      <c r="H298" s="15">
        <f t="shared" si="18"/>
        <v>0</v>
      </c>
      <c r="I298" s="249">
        <f>AVERAGE(G288:G298)</f>
        <v>0</v>
      </c>
      <c r="J298" s="73">
        <f>MEDIAN(H288:H298)</f>
        <v>0</v>
      </c>
      <c r="K298" s="61">
        <v>27</v>
      </c>
      <c r="L298" s="210" t="s">
        <v>210</v>
      </c>
    </row>
    <row r="299" spans="1:12" x14ac:dyDescent="0.2">
      <c r="A299" s="287"/>
      <c r="B299" s="287"/>
      <c r="C299" s="287"/>
      <c r="D299" s="287"/>
      <c r="E299" s="288"/>
      <c r="F299" s="288"/>
      <c r="G299" s="15">
        <f t="shared" si="17"/>
        <v>0</v>
      </c>
      <c r="H299" s="15">
        <f t="shared" si="18"/>
        <v>0</v>
      </c>
    </row>
    <row r="300" spans="1:12" x14ac:dyDescent="0.2">
      <c r="A300" s="287"/>
      <c r="B300" s="287"/>
      <c r="C300" s="287"/>
      <c r="D300" s="287"/>
      <c r="E300" s="288"/>
      <c r="F300" s="288"/>
      <c r="G300" s="15">
        <f t="shared" si="17"/>
        <v>0</v>
      </c>
      <c r="H300" s="15">
        <f t="shared" si="18"/>
        <v>0</v>
      </c>
    </row>
    <row r="301" spans="1:12" x14ac:dyDescent="0.2">
      <c r="A301" s="287"/>
      <c r="B301" s="287"/>
      <c r="C301" s="287"/>
      <c r="D301" s="287"/>
      <c r="E301" s="288"/>
      <c r="F301" s="288"/>
      <c r="G301" s="15">
        <f t="shared" si="17"/>
        <v>0</v>
      </c>
      <c r="H301" s="15">
        <f t="shared" si="18"/>
        <v>0</v>
      </c>
    </row>
    <row r="302" spans="1:12" x14ac:dyDescent="0.2">
      <c r="A302" s="287"/>
      <c r="B302" s="287"/>
      <c r="C302" s="287"/>
      <c r="D302" s="287"/>
      <c r="E302" s="288"/>
      <c r="F302" s="288"/>
      <c r="G302" s="15">
        <f t="shared" si="17"/>
        <v>0</v>
      </c>
      <c r="H302" s="15">
        <f t="shared" si="18"/>
        <v>0</v>
      </c>
    </row>
    <row r="303" spans="1:12" x14ac:dyDescent="0.2">
      <c r="A303" s="287"/>
      <c r="B303" s="287"/>
      <c r="C303" s="287"/>
      <c r="D303" s="287"/>
      <c r="E303" s="288"/>
      <c r="F303" s="288"/>
      <c r="G303" s="15">
        <f t="shared" si="17"/>
        <v>0</v>
      </c>
      <c r="H303" s="15">
        <f t="shared" si="18"/>
        <v>0</v>
      </c>
    </row>
    <row r="304" spans="1:12" x14ac:dyDescent="0.2">
      <c r="A304" s="183"/>
      <c r="B304" s="183"/>
      <c r="C304" s="183"/>
      <c r="D304" s="183"/>
      <c r="E304" s="183"/>
      <c r="F304" s="183"/>
      <c r="G304" s="15">
        <f t="shared" si="17"/>
        <v>0</v>
      </c>
      <c r="H304" s="15">
        <f t="shared" si="18"/>
        <v>0</v>
      </c>
    </row>
    <row r="305" spans="1:12" x14ac:dyDescent="0.2">
      <c r="A305" s="183"/>
      <c r="B305" s="183"/>
      <c r="C305" s="183"/>
      <c r="D305" s="183"/>
      <c r="E305" s="183"/>
      <c r="F305" s="183"/>
      <c r="G305" s="15">
        <f t="shared" si="17"/>
        <v>0</v>
      </c>
      <c r="H305" s="15">
        <f t="shared" si="18"/>
        <v>0</v>
      </c>
    </row>
    <row r="306" spans="1:12" x14ac:dyDescent="0.2">
      <c r="A306" s="183"/>
      <c r="B306" s="183"/>
      <c r="C306" s="183"/>
      <c r="D306" s="183"/>
      <c r="E306" s="183"/>
      <c r="F306" s="183"/>
      <c r="G306" s="15">
        <f t="shared" si="17"/>
        <v>0</v>
      </c>
      <c r="H306" s="15">
        <f t="shared" si="18"/>
        <v>0</v>
      </c>
    </row>
    <row r="307" spans="1:12" x14ac:dyDescent="0.2">
      <c r="A307" s="183"/>
      <c r="B307" s="183"/>
      <c r="C307" s="183"/>
      <c r="D307" s="183"/>
      <c r="E307" s="183"/>
      <c r="F307" s="183"/>
      <c r="G307" s="15">
        <f t="shared" si="17"/>
        <v>0</v>
      </c>
      <c r="H307" s="15">
        <f t="shared" si="18"/>
        <v>0</v>
      </c>
    </row>
    <row r="308" spans="1:12" x14ac:dyDescent="0.2">
      <c r="A308" s="183"/>
      <c r="B308" s="183"/>
      <c r="C308" s="183"/>
      <c r="D308" s="183"/>
      <c r="E308" s="183"/>
      <c r="F308" s="183"/>
      <c r="G308" s="15">
        <f t="shared" si="17"/>
        <v>0</v>
      </c>
      <c r="H308" s="15">
        <f t="shared" si="18"/>
        <v>0</v>
      </c>
    </row>
    <row r="309" spans="1:12" ht="13.5" thickBot="1" x14ac:dyDescent="0.25">
      <c r="A309" s="183"/>
      <c r="B309" s="183"/>
      <c r="C309" s="183"/>
      <c r="D309" s="183"/>
      <c r="E309" s="183"/>
      <c r="F309" s="183"/>
      <c r="G309" s="15">
        <f t="shared" si="17"/>
        <v>0</v>
      </c>
      <c r="H309" s="15">
        <f t="shared" si="18"/>
        <v>0</v>
      </c>
      <c r="I309" s="249">
        <f>AVERAGE(G299:G309)</f>
        <v>0</v>
      </c>
      <c r="J309" s="73">
        <f>MEDIAN(H299:H309)</f>
        <v>0</v>
      </c>
      <c r="K309" s="61">
        <v>28</v>
      </c>
      <c r="L309" s="210" t="s">
        <v>211</v>
      </c>
    </row>
    <row r="310" spans="1:12" x14ac:dyDescent="0.2">
      <c r="A310" s="183"/>
      <c r="B310" s="183"/>
      <c r="C310" s="183"/>
      <c r="D310" s="183"/>
      <c r="E310" s="183"/>
      <c r="F310" s="183"/>
      <c r="G310" s="15">
        <f t="shared" si="17"/>
        <v>0</v>
      </c>
      <c r="H310" s="15">
        <f t="shared" si="18"/>
        <v>0</v>
      </c>
    </row>
    <row r="311" spans="1:12" x14ac:dyDescent="0.2">
      <c r="A311" s="183"/>
      <c r="B311" s="183"/>
      <c r="C311" s="183"/>
      <c r="D311" s="183"/>
      <c r="E311" s="183"/>
      <c r="F311" s="183"/>
      <c r="G311" s="15">
        <f t="shared" si="17"/>
        <v>0</v>
      </c>
      <c r="H311" s="15">
        <f t="shared" si="18"/>
        <v>0</v>
      </c>
    </row>
    <row r="312" spans="1:12" x14ac:dyDescent="0.2">
      <c r="A312" s="183"/>
      <c r="B312" s="183"/>
      <c r="C312" s="183"/>
      <c r="D312" s="183"/>
      <c r="E312" s="183"/>
      <c r="F312" s="183"/>
      <c r="G312" s="15">
        <f t="shared" si="17"/>
        <v>0</v>
      </c>
      <c r="H312" s="15">
        <f t="shared" si="18"/>
        <v>0</v>
      </c>
    </row>
    <row r="313" spans="1:12" x14ac:dyDescent="0.2">
      <c r="A313" s="287"/>
      <c r="B313" s="287"/>
      <c r="C313" s="287"/>
      <c r="D313" s="287"/>
      <c r="E313" s="288"/>
      <c r="F313" s="288"/>
      <c r="G313" s="15">
        <f t="shared" si="17"/>
        <v>0</v>
      </c>
      <c r="H313" s="15">
        <f t="shared" si="18"/>
        <v>0</v>
      </c>
    </row>
    <row r="314" spans="1:12" x14ac:dyDescent="0.2">
      <c r="A314" s="287"/>
      <c r="B314" s="287"/>
      <c r="C314" s="287"/>
      <c r="D314" s="287"/>
      <c r="E314" s="288"/>
      <c r="F314" s="288"/>
      <c r="G314" s="15">
        <f t="shared" si="17"/>
        <v>0</v>
      </c>
      <c r="H314" s="15">
        <f t="shared" si="18"/>
        <v>0</v>
      </c>
    </row>
    <row r="315" spans="1:12" x14ac:dyDescent="0.2">
      <c r="A315" s="287"/>
      <c r="B315" s="287"/>
      <c r="C315" s="287"/>
      <c r="D315" s="287"/>
      <c r="E315" s="288"/>
      <c r="F315" s="288"/>
      <c r="G315" s="15">
        <f t="shared" si="17"/>
        <v>0</v>
      </c>
      <c r="H315" s="15">
        <f t="shared" si="18"/>
        <v>0</v>
      </c>
    </row>
    <row r="316" spans="1:12" x14ac:dyDescent="0.2">
      <c r="A316" s="287"/>
      <c r="B316" s="287"/>
      <c r="C316" s="287"/>
      <c r="D316" s="287"/>
      <c r="E316" s="288"/>
      <c r="F316" s="288"/>
      <c r="G316" s="15">
        <f t="shared" si="17"/>
        <v>0</v>
      </c>
      <c r="H316" s="15">
        <f t="shared" si="18"/>
        <v>0</v>
      </c>
    </row>
    <row r="317" spans="1:12" x14ac:dyDescent="0.2">
      <c r="A317" s="287"/>
      <c r="B317" s="287"/>
      <c r="C317" s="287"/>
      <c r="D317" s="287"/>
      <c r="E317" s="288"/>
      <c r="F317" s="288"/>
      <c r="G317" s="15">
        <f t="shared" si="17"/>
        <v>0</v>
      </c>
      <c r="H317" s="15">
        <f t="shared" si="18"/>
        <v>0</v>
      </c>
    </row>
    <row r="318" spans="1:12" x14ac:dyDescent="0.2">
      <c r="A318" s="287"/>
      <c r="B318" s="287"/>
      <c r="C318" s="287"/>
      <c r="D318" s="287"/>
      <c r="E318" s="288"/>
      <c r="F318" s="288"/>
      <c r="G318" s="15">
        <f t="shared" si="17"/>
        <v>0</v>
      </c>
      <c r="H318" s="15">
        <f t="shared" si="18"/>
        <v>0</v>
      </c>
    </row>
    <row r="319" spans="1:12" x14ac:dyDescent="0.2">
      <c r="A319" s="183"/>
      <c r="B319" s="183"/>
      <c r="C319" s="183"/>
      <c r="D319" s="183"/>
      <c r="E319" s="183"/>
      <c r="F319" s="183"/>
      <c r="G319" s="15">
        <f t="shared" si="17"/>
        <v>0</v>
      </c>
      <c r="H319" s="15">
        <f t="shared" si="18"/>
        <v>0</v>
      </c>
    </row>
    <row r="320" spans="1:12" ht="13.5" thickBot="1" x14ac:dyDescent="0.25">
      <c r="A320" s="183"/>
      <c r="B320" s="183"/>
      <c r="C320" s="183"/>
      <c r="D320" s="183"/>
      <c r="E320" s="183"/>
      <c r="F320" s="183"/>
      <c r="G320" s="15">
        <f t="shared" si="17"/>
        <v>0</v>
      </c>
      <c r="H320" s="15">
        <f t="shared" si="18"/>
        <v>0</v>
      </c>
      <c r="I320" s="249">
        <f>AVERAGE(G310:G320)</f>
        <v>0</v>
      </c>
      <c r="J320" s="73">
        <f>MEDIAN(H310:H320)</f>
        <v>0</v>
      </c>
      <c r="K320" s="61">
        <v>29</v>
      </c>
      <c r="L320" s="210" t="s">
        <v>212</v>
      </c>
    </row>
    <row r="321" spans="1:12" x14ac:dyDescent="0.2">
      <c r="A321" s="183"/>
      <c r="B321" s="183"/>
      <c r="C321" s="183"/>
      <c r="D321" s="183"/>
      <c r="E321" s="183"/>
      <c r="F321" s="183"/>
      <c r="G321" s="15">
        <f t="shared" si="17"/>
        <v>0</v>
      </c>
      <c r="H321" s="15">
        <f t="shared" si="18"/>
        <v>0</v>
      </c>
    </row>
    <row r="322" spans="1:12" x14ac:dyDescent="0.2">
      <c r="A322" s="287"/>
      <c r="B322" s="287"/>
      <c r="C322" s="287"/>
      <c r="D322" s="287"/>
      <c r="E322" s="288"/>
      <c r="F322" s="288"/>
      <c r="G322" s="15">
        <f t="shared" ref="G322:G385" si="19">(E322+F322)/2</f>
        <v>0</v>
      </c>
      <c r="H322" s="15">
        <f t="shared" si="18"/>
        <v>0</v>
      </c>
    </row>
    <row r="323" spans="1:12" x14ac:dyDescent="0.2">
      <c r="A323" s="287"/>
      <c r="B323" s="287"/>
      <c r="C323" s="287"/>
      <c r="D323" s="287"/>
      <c r="E323" s="288"/>
      <c r="F323" s="288"/>
      <c r="G323" s="15">
        <f t="shared" si="19"/>
        <v>0</v>
      </c>
      <c r="H323" s="15">
        <f t="shared" si="18"/>
        <v>0</v>
      </c>
    </row>
    <row r="324" spans="1:12" x14ac:dyDescent="0.2">
      <c r="A324" s="287"/>
      <c r="B324" s="287"/>
      <c r="C324" s="287"/>
      <c r="D324" s="287"/>
      <c r="E324" s="288"/>
      <c r="F324" s="288"/>
      <c r="G324" s="15">
        <f t="shared" si="19"/>
        <v>0</v>
      </c>
      <c r="H324" s="15">
        <f t="shared" si="18"/>
        <v>0</v>
      </c>
    </row>
    <row r="325" spans="1:12" x14ac:dyDescent="0.2">
      <c r="A325" s="287"/>
      <c r="B325" s="287"/>
      <c r="C325" s="287"/>
      <c r="D325" s="287"/>
      <c r="E325" s="288"/>
      <c r="F325" s="288"/>
      <c r="G325" s="15">
        <f t="shared" si="19"/>
        <v>0</v>
      </c>
      <c r="H325" s="15">
        <f t="shared" si="18"/>
        <v>0</v>
      </c>
    </row>
    <row r="326" spans="1:12" x14ac:dyDescent="0.2">
      <c r="A326" s="287"/>
      <c r="B326" s="287"/>
      <c r="C326" s="287"/>
      <c r="D326" s="287"/>
      <c r="E326" s="288"/>
      <c r="F326" s="288"/>
      <c r="G326" s="15">
        <f t="shared" si="19"/>
        <v>0</v>
      </c>
      <c r="H326" s="15">
        <f t="shared" si="18"/>
        <v>0</v>
      </c>
    </row>
    <row r="327" spans="1:12" x14ac:dyDescent="0.2">
      <c r="A327" s="287"/>
      <c r="B327" s="287"/>
      <c r="C327" s="287"/>
      <c r="D327" s="287"/>
      <c r="E327" s="288"/>
      <c r="F327" s="288"/>
      <c r="G327" s="15">
        <f t="shared" si="19"/>
        <v>0</v>
      </c>
      <c r="H327" s="15">
        <f t="shared" si="18"/>
        <v>0</v>
      </c>
    </row>
    <row r="328" spans="1:12" x14ac:dyDescent="0.2">
      <c r="A328" s="183"/>
      <c r="B328" s="183"/>
      <c r="C328" s="183"/>
      <c r="D328" s="183"/>
      <c r="E328" s="183"/>
      <c r="F328" s="183"/>
      <c r="G328" s="15">
        <f t="shared" si="19"/>
        <v>0</v>
      </c>
      <c r="H328" s="15">
        <f t="shared" si="18"/>
        <v>0</v>
      </c>
    </row>
    <row r="329" spans="1:12" x14ac:dyDescent="0.2">
      <c r="A329" s="183"/>
      <c r="B329" s="183"/>
      <c r="C329" s="183"/>
      <c r="D329" s="183"/>
      <c r="E329" s="183"/>
      <c r="F329" s="183"/>
      <c r="G329" s="15">
        <f t="shared" si="19"/>
        <v>0</v>
      </c>
      <c r="H329" s="15">
        <f t="shared" si="18"/>
        <v>0</v>
      </c>
    </row>
    <row r="330" spans="1:12" x14ac:dyDescent="0.2">
      <c r="A330" s="183"/>
      <c r="B330" s="183"/>
      <c r="C330" s="183"/>
      <c r="D330" s="183"/>
      <c r="E330" s="183"/>
      <c r="F330" s="183"/>
      <c r="G330" s="15">
        <f t="shared" si="19"/>
        <v>0</v>
      </c>
      <c r="H330" s="15">
        <f t="shared" si="18"/>
        <v>0</v>
      </c>
    </row>
    <row r="331" spans="1:12" ht="13.5" thickBot="1" x14ac:dyDescent="0.25">
      <c r="A331" s="287"/>
      <c r="B331" s="287"/>
      <c r="C331" s="287"/>
      <c r="D331" s="287"/>
      <c r="E331" s="288"/>
      <c r="F331" s="288"/>
      <c r="G331" s="15">
        <f t="shared" si="19"/>
        <v>0</v>
      </c>
      <c r="H331" s="15">
        <f t="shared" si="18"/>
        <v>0</v>
      </c>
      <c r="I331" s="249">
        <f>AVERAGE(G321:G331)</f>
        <v>0</v>
      </c>
      <c r="J331" s="73">
        <f>MEDIAN(H321:H331)</f>
        <v>0</v>
      </c>
      <c r="K331" s="61">
        <v>30</v>
      </c>
      <c r="L331" s="210" t="s">
        <v>213</v>
      </c>
    </row>
    <row r="332" spans="1:12" x14ac:dyDescent="0.2">
      <c r="A332" s="287"/>
      <c r="B332" s="287"/>
      <c r="C332" s="287"/>
      <c r="D332" s="287"/>
      <c r="E332" s="288"/>
      <c r="F332" s="288"/>
      <c r="G332" s="15">
        <f t="shared" si="19"/>
        <v>0</v>
      </c>
      <c r="H332" s="15">
        <f t="shared" si="18"/>
        <v>0</v>
      </c>
    </row>
    <row r="333" spans="1:12" x14ac:dyDescent="0.2">
      <c r="A333" s="287"/>
      <c r="B333" s="287"/>
      <c r="C333" s="287"/>
      <c r="D333" s="287"/>
      <c r="E333" s="288"/>
      <c r="F333" s="288"/>
      <c r="G333" s="15">
        <f t="shared" si="19"/>
        <v>0</v>
      </c>
      <c r="H333" s="15">
        <f t="shared" si="18"/>
        <v>0</v>
      </c>
    </row>
    <row r="334" spans="1:12" x14ac:dyDescent="0.2">
      <c r="A334" s="183"/>
      <c r="B334" s="183"/>
      <c r="C334" s="183"/>
      <c r="D334" s="183"/>
      <c r="E334" s="183"/>
      <c r="F334" s="183"/>
      <c r="G334" s="15">
        <f t="shared" si="19"/>
        <v>0</v>
      </c>
      <c r="H334" s="15">
        <f t="shared" si="18"/>
        <v>0</v>
      </c>
    </row>
    <row r="335" spans="1:12" x14ac:dyDescent="0.2">
      <c r="A335" s="183"/>
      <c r="B335" s="183"/>
      <c r="C335" s="183"/>
      <c r="D335" s="183"/>
      <c r="E335" s="183"/>
      <c r="F335" s="183"/>
      <c r="G335" s="15">
        <f t="shared" si="19"/>
        <v>0</v>
      </c>
      <c r="H335" s="15">
        <f t="shared" si="18"/>
        <v>0</v>
      </c>
    </row>
    <row r="336" spans="1:12" x14ac:dyDescent="0.2">
      <c r="A336" s="183"/>
      <c r="B336" s="183"/>
      <c r="C336" s="183"/>
      <c r="D336" s="183"/>
      <c r="E336" s="183"/>
      <c r="F336" s="183"/>
      <c r="G336" s="15">
        <f t="shared" si="19"/>
        <v>0</v>
      </c>
      <c r="H336" s="15">
        <f t="shared" si="18"/>
        <v>0</v>
      </c>
    </row>
    <row r="337" spans="1:12" x14ac:dyDescent="0.2">
      <c r="A337" s="183"/>
      <c r="B337" s="183"/>
      <c r="C337" s="183"/>
      <c r="D337" s="183"/>
      <c r="E337" s="183"/>
      <c r="F337" s="183"/>
      <c r="G337" s="15">
        <f t="shared" si="19"/>
        <v>0</v>
      </c>
      <c r="H337" s="15">
        <f t="shared" si="18"/>
        <v>0</v>
      </c>
    </row>
    <row r="338" spans="1:12" x14ac:dyDescent="0.2">
      <c r="A338" s="183"/>
      <c r="B338" s="183"/>
      <c r="C338" s="183"/>
      <c r="D338" s="183"/>
      <c r="E338" s="183"/>
      <c r="F338" s="183"/>
      <c r="G338" s="15">
        <f t="shared" si="19"/>
        <v>0</v>
      </c>
      <c r="H338" s="15">
        <f t="shared" si="18"/>
        <v>0</v>
      </c>
    </row>
    <row r="339" spans="1:12" x14ac:dyDescent="0.2">
      <c r="A339" s="183"/>
      <c r="B339" s="183"/>
      <c r="C339" s="183"/>
      <c r="D339" s="183"/>
      <c r="E339" s="183"/>
      <c r="F339" s="183"/>
      <c r="G339" s="15">
        <f t="shared" si="19"/>
        <v>0</v>
      </c>
      <c r="H339" s="15">
        <f t="shared" si="18"/>
        <v>0</v>
      </c>
    </row>
    <row r="340" spans="1:12" x14ac:dyDescent="0.2">
      <c r="A340" s="287"/>
      <c r="B340" s="287"/>
      <c r="C340" s="287"/>
      <c r="D340" s="287"/>
      <c r="E340" s="288"/>
      <c r="F340" s="288"/>
      <c r="G340" s="15">
        <f t="shared" si="19"/>
        <v>0</v>
      </c>
      <c r="H340" s="15">
        <f t="shared" si="18"/>
        <v>0</v>
      </c>
    </row>
    <row r="341" spans="1:12" x14ac:dyDescent="0.2">
      <c r="A341" s="287"/>
      <c r="B341" s="287"/>
      <c r="C341" s="287"/>
      <c r="D341" s="287"/>
      <c r="E341" s="288"/>
      <c r="F341" s="288"/>
      <c r="G341" s="15">
        <f t="shared" si="19"/>
        <v>0</v>
      </c>
      <c r="H341" s="15">
        <f t="shared" si="18"/>
        <v>0</v>
      </c>
    </row>
    <row r="342" spans="1:12" ht="13.5" thickBot="1" x14ac:dyDescent="0.25">
      <c r="A342" s="287"/>
      <c r="B342" s="287"/>
      <c r="C342" s="287"/>
      <c r="D342" s="287"/>
      <c r="E342" s="288"/>
      <c r="F342" s="288"/>
      <c r="G342" s="15">
        <f t="shared" si="19"/>
        <v>0</v>
      </c>
      <c r="H342" s="15">
        <f t="shared" si="18"/>
        <v>0</v>
      </c>
      <c r="I342" s="249">
        <f>AVERAGE(G332:G342)</f>
        <v>0</v>
      </c>
      <c r="J342" s="73">
        <f>MEDIAN(H332:H342)</f>
        <v>0</v>
      </c>
      <c r="K342" s="61">
        <v>31</v>
      </c>
      <c r="L342" s="210" t="s">
        <v>214</v>
      </c>
    </row>
    <row r="343" spans="1:12" x14ac:dyDescent="0.2">
      <c r="A343" s="287"/>
      <c r="B343" s="287"/>
      <c r="C343" s="287"/>
      <c r="D343" s="287"/>
      <c r="E343" s="288"/>
      <c r="F343" s="288"/>
      <c r="G343" s="15">
        <f t="shared" si="19"/>
        <v>0</v>
      </c>
      <c r="H343" s="15">
        <f t="shared" si="18"/>
        <v>0</v>
      </c>
    </row>
    <row r="344" spans="1:12" x14ac:dyDescent="0.2">
      <c r="A344" s="287"/>
      <c r="B344" s="287"/>
      <c r="C344" s="287"/>
      <c r="D344" s="287"/>
      <c r="E344" s="288"/>
      <c r="F344" s="288"/>
      <c r="G344" s="15">
        <f t="shared" si="19"/>
        <v>0</v>
      </c>
      <c r="H344" s="15">
        <f t="shared" si="18"/>
        <v>0</v>
      </c>
    </row>
    <row r="345" spans="1:12" x14ac:dyDescent="0.2">
      <c r="A345" s="287"/>
      <c r="B345" s="287"/>
      <c r="C345" s="287"/>
      <c r="D345" s="287"/>
      <c r="E345" s="288"/>
      <c r="F345" s="288"/>
      <c r="G345" s="15">
        <f t="shared" si="19"/>
        <v>0</v>
      </c>
      <c r="H345" s="15">
        <f t="shared" si="18"/>
        <v>0</v>
      </c>
    </row>
    <row r="346" spans="1:12" x14ac:dyDescent="0.2">
      <c r="A346" s="287"/>
      <c r="B346" s="287"/>
      <c r="C346" s="287"/>
      <c r="D346" s="287"/>
      <c r="E346" s="288"/>
      <c r="F346" s="288"/>
      <c r="G346" s="15">
        <f t="shared" si="19"/>
        <v>0</v>
      </c>
      <c r="H346" s="15">
        <f t="shared" si="18"/>
        <v>0</v>
      </c>
    </row>
    <row r="347" spans="1:12" x14ac:dyDescent="0.2">
      <c r="A347" s="287"/>
      <c r="B347" s="287"/>
      <c r="C347" s="287"/>
      <c r="D347" s="287"/>
      <c r="E347" s="288"/>
      <c r="F347" s="288"/>
      <c r="G347" s="15">
        <f t="shared" si="19"/>
        <v>0</v>
      </c>
      <c r="H347" s="15">
        <f t="shared" si="18"/>
        <v>0</v>
      </c>
    </row>
    <row r="348" spans="1:12" x14ac:dyDescent="0.2">
      <c r="A348" s="287"/>
      <c r="B348" s="287"/>
      <c r="C348" s="287"/>
      <c r="D348" s="287"/>
      <c r="E348" s="288"/>
      <c r="F348" s="288"/>
      <c r="G348" s="15">
        <f t="shared" si="19"/>
        <v>0</v>
      </c>
      <c r="H348" s="15">
        <f t="shared" si="18"/>
        <v>0</v>
      </c>
    </row>
    <row r="349" spans="1:12" x14ac:dyDescent="0.2">
      <c r="A349" s="287"/>
      <c r="B349" s="287"/>
      <c r="C349" s="287"/>
      <c r="D349" s="287"/>
      <c r="E349" s="288"/>
      <c r="F349" s="288"/>
      <c r="G349" s="15">
        <f t="shared" si="19"/>
        <v>0</v>
      </c>
      <c r="H349" s="15">
        <f t="shared" si="18"/>
        <v>0</v>
      </c>
    </row>
    <row r="350" spans="1:12" x14ac:dyDescent="0.2">
      <c r="A350" s="287"/>
      <c r="B350" s="287"/>
      <c r="C350" s="287"/>
      <c r="D350" s="287"/>
      <c r="E350" s="288"/>
      <c r="F350" s="288"/>
      <c r="G350" s="15">
        <f t="shared" si="19"/>
        <v>0</v>
      </c>
      <c r="H350" s="15">
        <f t="shared" si="18"/>
        <v>0</v>
      </c>
    </row>
    <row r="351" spans="1:12" x14ac:dyDescent="0.2">
      <c r="A351" s="287"/>
      <c r="B351" s="287"/>
      <c r="C351" s="287"/>
      <c r="D351" s="287"/>
      <c r="E351" s="288"/>
      <c r="F351" s="288"/>
      <c r="G351" s="15">
        <f t="shared" si="19"/>
        <v>0</v>
      </c>
      <c r="H351" s="15">
        <f t="shared" ref="H351:H414" si="20">ABS(E351-F351)</f>
        <v>0</v>
      </c>
    </row>
    <row r="352" spans="1:12" x14ac:dyDescent="0.2">
      <c r="A352" s="287"/>
      <c r="B352" s="287"/>
      <c r="C352" s="287"/>
      <c r="D352" s="287"/>
      <c r="E352" s="288"/>
      <c r="F352" s="288"/>
      <c r="G352" s="15">
        <f t="shared" si="19"/>
        <v>0</v>
      </c>
      <c r="H352" s="15">
        <f t="shared" si="20"/>
        <v>0</v>
      </c>
    </row>
    <row r="353" spans="1:12" ht="13.5" thickBot="1" x14ac:dyDescent="0.25">
      <c r="A353" s="287"/>
      <c r="B353" s="287"/>
      <c r="C353" s="287"/>
      <c r="D353" s="287"/>
      <c r="E353" s="288"/>
      <c r="F353" s="288"/>
      <c r="G353" s="15">
        <f t="shared" si="19"/>
        <v>0</v>
      </c>
      <c r="H353" s="15">
        <f t="shared" si="20"/>
        <v>0</v>
      </c>
      <c r="I353" s="249">
        <f>AVERAGE(G343:G353)</f>
        <v>0</v>
      </c>
      <c r="J353" s="73">
        <f>MEDIAN(H343:H353)</f>
        <v>0</v>
      </c>
      <c r="K353" s="61">
        <v>32</v>
      </c>
      <c r="L353" s="210" t="s">
        <v>215</v>
      </c>
    </row>
    <row r="354" spans="1:12" x14ac:dyDescent="0.2">
      <c r="A354" s="287"/>
      <c r="B354" s="287"/>
      <c r="C354" s="287"/>
      <c r="D354" s="287"/>
      <c r="E354" s="288"/>
      <c r="F354" s="288"/>
      <c r="G354" s="15">
        <f t="shared" si="19"/>
        <v>0</v>
      </c>
      <c r="H354" s="15">
        <f t="shared" si="20"/>
        <v>0</v>
      </c>
    </row>
    <row r="355" spans="1:12" x14ac:dyDescent="0.2">
      <c r="A355" s="287"/>
      <c r="B355" s="287"/>
      <c r="C355" s="287"/>
      <c r="D355" s="287"/>
      <c r="E355" s="288"/>
      <c r="F355" s="288"/>
      <c r="G355" s="15">
        <f t="shared" si="19"/>
        <v>0</v>
      </c>
      <c r="H355" s="15">
        <f t="shared" si="20"/>
        <v>0</v>
      </c>
    </row>
    <row r="356" spans="1:12" x14ac:dyDescent="0.2">
      <c r="A356" s="287"/>
      <c r="B356" s="287"/>
      <c r="C356" s="287"/>
      <c r="D356" s="287"/>
      <c r="E356" s="288"/>
      <c r="F356" s="288"/>
      <c r="G356" s="15">
        <f t="shared" si="19"/>
        <v>0</v>
      </c>
      <c r="H356" s="15">
        <f t="shared" si="20"/>
        <v>0</v>
      </c>
    </row>
    <row r="357" spans="1:12" x14ac:dyDescent="0.2">
      <c r="A357" s="287"/>
      <c r="B357" s="287"/>
      <c r="C357" s="287"/>
      <c r="D357" s="287"/>
      <c r="E357" s="288"/>
      <c r="F357" s="288"/>
      <c r="G357" s="15">
        <f t="shared" si="19"/>
        <v>0</v>
      </c>
      <c r="H357" s="15">
        <f t="shared" si="20"/>
        <v>0</v>
      </c>
    </row>
    <row r="358" spans="1:12" x14ac:dyDescent="0.2">
      <c r="A358" s="287"/>
      <c r="B358" s="287"/>
      <c r="C358" s="287"/>
      <c r="D358" s="287"/>
      <c r="E358" s="288"/>
      <c r="F358" s="288"/>
      <c r="G358" s="15">
        <f t="shared" si="19"/>
        <v>0</v>
      </c>
      <c r="H358" s="15">
        <f t="shared" si="20"/>
        <v>0</v>
      </c>
    </row>
    <row r="359" spans="1:12" x14ac:dyDescent="0.2">
      <c r="A359" s="287"/>
      <c r="B359" s="287"/>
      <c r="C359" s="287"/>
      <c r="D359" s="287"/>
      <c r="E359" s="288"/>
      <c r="F359" s="288"/>
      <c r="G359" s="15">
        <f t="shared" si="19"/>
        <v>0</v>
      </c>
      <c r="H359" s="15">
        <f t="shared" si="20"/>
        <v>0</v>
      </c>
    </row>
    <row r="360" spans="1:12" x14ac:dyDescent="0.2">
      <c r="A360" s="287"/>
      <c r="B360" s="287"/>
      <c r="C360" s="287"/>
      <c r="D360" s="287"/>
      <c r="E360" s="288"/>
      <c r="F360" s="288"/>
      <c r="G360" s="15">
        <f t="shared" si="19"/>
        <v>0</v>
      </c>
      <c r="H360" s="15">
        <f t="shared" si="20"/>
        <v>0</v>
      </c>
    </row>
    <row r="361" spans="1:12" x14ac:dyDescent="0.2">
      <c r="A361" s="287"/>
      <c r="B361" s="287"/>
      <c r="C361" s="287"/>
      <c r="D361" s="287"/>
      <c r="E361" s="288"/>
      <c r="F361" s="288"/>
      <c r="G361" s="15">
        <f t="shared" si="19"/>
        <v>0</v>
      </c>
      <c r="H361" s="15">
        <f t="shared" si="20"/>
        <v>0</v>
      </c>
    </row>
    <row r="362" spans="1:12" x14ac:dyDescent="0.2">
      <c r="A362" s="287"/>
      <c r="B362" s="287"/>
      <c r="C362" s="287"/>
      <c r="D362" s="287"/>
      <c r="E362" s="288"/>
      <c r="F362" s="288"/>
      <c r="G362" s="15">
        <f t="shared" si="19"/>
        <v>0</v>
      </c>
      <c r="H362" s="15">
        <f t="shared" si="20"/>
        <v>0</v>
      </c>
    </row>
    <row r="363" spans="1:12" x14ac:dyDescent="0.2">
      <c r="A363" s="287"/>
      <c r="B363" s="287"/>
      <c r="C363" s="287"/>
      <c r="D363" s="287"/>
      <c r="E363" s="288"/>
      <c r="F363" s="288"/>
      <c r="G363" s="15">
        <f t="shared" si="19"/>
        <v>0</v>
      </c>
      <c r="H363" s="15">
        <f t="shared" si="20"/>
        <v>0</v>
      </c>
    </row>
    <row r="364" spans="1:12" ht="13.5" thickBot="1" x14ac:dyDescent="0.25">
      <c r="A364" s="183"/>
      <c r="B364" s="183"/>
      <c r="C364" s="183"/>
      <c r="D364" s="183"/>
      <c r="E364" s="183"/>
      <c r="F364" s="183"/>
      <c r="G364" s="15">
        <f t="shared" si="19"/>
        <v>0</v>
      </c>
      <c r="H364" s="15">
        <f t="shared" si="20"/>
        <v>0</v>
      </c>
      <c r="I364" s="249">
        <f>AVERAGE(G354:G364)</f>
        <v>0</v>
      </c>
      <c r="J364" s="73">
        <f>MEDIAN(H354:H364)</f>
        <v>0</v>
      </c>
      <c r="K364" s="61">
        <v>33</v>
      </c>
      <c r="L364" s="210" t="s">
        <v>216</v>
      </c>
    </row>
    <row r="365" spans="1:12" x14ac:dyDescent="0.2">
      <c r="A365" s="183"/>
      <c r="B365" s="183"/>
      <c r="C365" s="183"/>
      <c r="D365" s="183"/>
      <c r="E365" s="183"/>
      <c r="F365" s="183"/>
      <c r="G365" s="15">
        <f t="shared" si="19"/>
        <v>0</v>
      </c>
      <c r="H365" s="15">
        <f t="shared" si="20"/>
        <v>0</v>
      </c>
    </row>
    <row r="366" spans="1:12" x14ac:dyDescent="0.2">
      <c r="A366" s="183"/>
      <c r="B366" s="183"/>
      <c r="C366" s="183"/>
      <c r="D366" s="183"/>
      <c r="E366" s="183"/>
      <c r="F366" s="183"/>
      <c r="G366" s="15">
        <f t="shared" si="19"/>
        <v>0</v>
      </c>
      <c r="H366" s="15">
        <f t="shared" si="20"/>
        <v>0</v>
      </c>
    </row>
    <row r="367" spans="1:12" x14ac:dyDescent="0.2">
      <c r="A367" s="183"/>
      <c r="B367" s="183"/>
      <c r="C367" s="183"/>
      <c r="D367" s="183"/>
      <c r="E367" s="183"/>
      <c r="F367" s="183"/>
      <c r="G367" s="15">
        <f t="shared" si="19"/>
        <v>0</v>
      </c>
      <c r="H367" s="15">
        <f t="shared" si="20"/>
        <v>0</v>
      </c>
    </row>
    <row r="368" spans="1:12" x14ac:dyDescent="0.2">
      <c r="A368" s="183"/>
      <c r="B368" s="183"/>
      <c r="C368" s="183"/>
      <c r="D368" s="183"/>
      <c r="E368" s="183"/>
      <c r="F368" s="183"/>
      <c r="G368" s="15">
        <f t="shared" si="19"/>
        <v>0</v>
      </c>
      <c r="H368" s="15">
        <f t="shared" si="20"/>
        <v>0</v>
      </c>
    </row>
    <row r="369" spans="1:12" x14ac:dyDescent="0.2">
      <c r="A369" s="183"/>
      <c r="B369" s="183"/>
      <c r="C369" s="183"/>
      <c r="D369" s="183"/>
      <c r="E369" s="183"/>
      <c r="F369" s="183"/>
      <c r="G369" s="15">
        <f t="shared" si="19"/>
        <v>0</v>
      </c>
      <c r="H369" s="15">
        <f t="shared" si="20"/>
        <v>0</v>
      </c>
    </row>
    <row r="370" spans="1:12" x14ac:dyDescent="0.2">
      <c r="A370" s="287"/>
      <c r="B370" s="287"/>
      <c r="C370" s="287"/>
      <c r="D370" s="287"/>
      <c r="E370" s="288"/>
      <c r="F370" s="288"/>
      <c r="G370" s="15">
        <f t="shared" si="19"/>
        <v>0</v>
      </c>
      <c r="H370" s="15">
        <f t="shared" si="20"/>
        <v>0</v>
      </c>
    </row>
    <row r="371" spans="1:12" x14ac:dyDescent="0.2">
      <c r="A371" s="287"/>
      <c r="B371" s="287"/>
      <c r="C371" s="287"/>
      <c r="D371" s="287"/>
      <c r="E371" s="288"/>
      <c r="F371" s="288"/>
      <c r="G371" s="15">
        <f t="shared" si="19"/>
        <v>0</v>
      </c>
      <c r="H371" s="15">
        <f t="shared" si="20"/>
        <v>0</v>
      </c>
    </row>
    <row r="372" spans="1:12" x14ac:dyDescent="0.2">
      <c r="A372" s="287"/>
      <c r="B372" s="287"/>
      <c r="C372" s="287"/>
      <c r="D372" s="287"/>
      <c r="E372" s="288"/>
      <c r="F372" s="288"/>
      <c r="G372" s="15">
        <f t="shared" si="19"/>
        <v>0</v>
      </c>
      <c r="H372" s="15">
        <f t="shared" si="20"/>
        <v>0</v>
      </c>
    </row>
    <row r="373" spans="1:12" x14ac:dyDescent="0.2">
      <c r="A373" s="287"/>
      <c r="B373" s="287"/>
      <c r="C373" s="287"/>
      <c r="D373" s="287"/>
      <c r="E373" s="288"/>
      <c r="F373" s="288"/>
      <c r="G373" s="15">
        <f t="shared" si="19"/>
        <v>0</v>
      </c>
      <c r="H373" s="15">
        <f t="shared" si="20"/>
        <v>0</v>
      </c>
    </row>
    <row r="374" spans="1:12" x14ac:dyDescent="0.2">
      <c r="A374" s="287"/>
      <c r="B374" s="287"/>
      <c r="C374" s="287"/>
      <c r="D374" s="287"/>
      <c r="E374" s="288"/>
      <c r="F374" s="288"/>
      <c r="G374" s="15">
        <f t="shared" si="19"/>
        <v>0</v>
      </c>
      <c r="H374" s="15">
        <f t="shared" si="20"/>
        <v>0</v>
      </c>
    </row>
    <row r="375" spans="1:12" ht="13.5" thickBot="1" x14ac:dyDescent="0.25">
      <c r="A375" s="287"/>
      <c r="B375" s="287"/>
      <c r="C375" s="287"/>
      <c r="D375" s="287"/>
      <c r="E375" s="288"/>
      <c r="F375" s="288"/>
      <c r="G375" s="15">
        <f t="shared" si="19"/>
        <v>0</v>
      </c>
      <c r="H375" s="15">
        <f t="shared" si="20"/>
        <v>0</v>
      </c>
      <c r="I375" s="249">
        <f>AVERAGE(G365:G375)</f>
        <v>0</v>
      </c>
      <c r="J375" s="73">
        <f>MEDIAN(H365:H375)</f>
        <v>0</v>
      </c>
      <c r="K375" s="61">
        <v>34</v>
      </c>
      <c r="L375" s="210" t="s">
        <v>217</v>
      </c>
    </row>
    <row r="376" spans="1:12" x14ac:dyDescent="0.2">
      <c r="A376" s="183"/>
      <c r="B376" s="183"/>
      <c r="C376" s="183"/>
      <c r="D376" s="183"/>
      <c r="E376" s="183"/>
      <c r="F376" s="183"/>
      <c r="G376" s="15">
        <f t="shared" si="19"/>
        <v>0</v>
      </c>
      <c r="H376" s="15">
        <f t="shared" si="20"/>
        <v>0</v>
      </c>
    </row>
    <row r="377" spans="1:12" x14ac:dyDescent="0.2">
      <c r="A377" s="183"/>
      <c r="B377" s="183"/>
      <c r="C377" s="183"/>
      <c r="D377" s="183"/>
      <c r="E377" s="183"/>
      <c r="F377" s="183"/>
      <c r="G377" s="15">
        <f t="shared" si="19"/>
        <v>0</v>
      </c>
      <c r="H377" s="15">
        <f t="shared" si="20"/>
        <v>0</v>
      </c>
    </row>
    <row r="378" spans="1:12" x14ac:dyDescent="0.2">
      <c r="A378" s="183"/>
      <c r="B378" s="183"/>
      <c r="C378" s="183"/>
      <c r="D378" s="183"/>
      <c r="E378" s="183"/>
      <c r="F378" s="183"/>
      <c r="G378" s="15">
        <f t="shared" si="19"/>
        <v>0</v>
      </c>
      <c r="H378" s="15">
        <f t="shared" si="20"/>
        <v>0</v>
      </c>
    </row>
    <row r="379" spans="1:12" x14ac:dyDescent="0.2">
      <c r="A379" s="183"/>
      <c r="B379" s="183"/>
      <c r="C379" s="183"/>
      <c r="D379" s="183"/>
      <c r="E379" s="183"/>
      <c r="F379" s="183"/>
      <c r="G379" s="15">
        <f t="shared" si="19"/>
        <v>0</v>
      </c>
      <c r="H379" s="15">
        <f t="shared" si="20"/>
        <v>0</v>
      </c>
    </row>
    <row r="380" spans="1:12" x14ac:dyDescent="0.2">
      <c r="A380" s="183"/>
      <c r="B380" s="183"/>
      <c r="C380" s="183"/>
      <c r="D380" s="183"/>
      <c r="E380" s="183"/>
      <c r="F380" s="183"/>
      <c r="G380" s="15">
        <f t="shared" si="19"/>
        <v>0</v>
      </c>
      <c r="H380" s="15">
        <f t="shared" si="20"/>
        <v>0</v>
      </c>
    </row>
    <row r="381" spans="1:12" x14ac:dyDescent="0.2">
      <c r="A381" s="183"/>
      <c r="B381" s="183"/>
      <c r="C381" s="183"/>
      <c r="D381" s="183"/>
      <c r="E381" s="183"/>
      <c r="F381" s="183"/>
      <c r="G381" s="15">
        <f t="shared" si="19"/>
        <v>0</v>
      </c>
      <c r="H381" s="15">
        <f t="shared" si="20"/>
        <v>0</v>
      </c>
    </row>
    <row r="382" spans="1:12" x14ac:dyDescent="0.2">
      <c r="A382" s="287"/>
      <c r="B382" s="287"/>
      <c r="C382" s="287"/>
      <c r="D382" s="287"/>
      <c r="E382" s="288"/>
      <c r="F382" s="288"/>
      <c r="G382" s="15">
        <f t="shared" si="19"/>
        <v>0</v>
      </c>
      <c r="H382" s="15">
        <f t="shared" si="20"/>
        <v>0</v>
      </c>
    </row>
    <row r="383" spans="1:12" x14ac:dyDescent="0.2">
      <c r="A383" s="287"/>
      <c r="B383" s="287"/>
      <c r="C383" s="287"/>
      <c r="D383" s="287"/>
      <c r="E383" s="288"/>
      <c r="F383" s="288"/>
      <c r="G383" s="15">
        <f t="shared" si="19"/>
        <v>0</v>
      </c>
      <c r="H383" s="15">
        <f t="shared" si="20"/>
        <v>0</v>
      </c>
    </row>
    <row r="384" spans="1:12" x14ac:dyDescent="0.2">
      <c r="A384" s="287"/>
      <c r="B384" s="287"/>
      <c r="C384" s="287"/>
      <c r="D384" s="287"/>
      <c r="E384" s="288"/>
      <c r="F384" s="288"/>
      <c r="G384" s="15">
        <f t="shared" si="19"/>
        <v>0</v>
      </c>
      <c r="H384" s="15">
        <f t="shared" si="20"/>
        <v>0</v>
      </c>
    </row>
    <row r="385" spans="1:12" x14ac:dyDescent="0.2">
      <c r="A385" s="183"/>
      <c r="B385" s="183"/>
      <c r="C385" s="183"/>
      <c r="D385" s="183"/>
      <c r="E385" s="183"/>
      <c r="F385" s="183"/>
      <c r="G385" s="15">
        <f t="shared" si="19"/>
        <v>0</v>
      </c>
      <c r="H385" s="15">
        <f t="shared" si="20"/>
        <v>0</v>
      </c>
    </row>
    <row r="386" spans="1:12" ht="13.5" thickBot="1" x14ac:dyDescent="0.25">
      <c r="A386" s="183"/>
      <c r="B386" s="183"/>
      <c r="C386" s="183"/>
      <c r="D386" s="183"/>
      <c r="E386" s="183"/>
      <c r="F386" s="183"/>
      <c r="G386" s="15">
        <f t="shared" ref="G386:G444" si="21">(E386+F386)/2</f>
        <v>0</v>
      </c>
      <c r="H386" s="15">
        <f t="shared" si="20"/>
        <v>0</v>
      </c>
      <c r="I386" s="249">
        <f>AVERAGE(G376:G386)</f>
        <v>0</v>
      </c>
      <c r="J386" s="73">
        <f>MEDIAN(H376:H386)</f>
        <v>0</v>
      </c>
      <c r="K386" s="61">
        <v>35</v>
      </c>
      <c r="L386" s="210" t="s">
        <v>218</v>
      </c>
    </row>
    <row r="387" spans="1:12" x14ac:dyDescent="0.2">
      <c r="A387" s="183"/>
      <c r="B387" s="183"/>
      <c r="C387" s="183"/>
      <c r="D387" s="183"/>
      <c r="E387" s="183"/>
      <c r="F387" s="183"/>
      <c r="G387" s="15">
        <f t="shared" si="21"/>
        <v>0</v>
      </c>
      <c r="H387" s="15">
        <f t="shared" si="20"/>
        <v>0</v>
      </c>
    </row>
    <row r="388" spans="1:12" x14ac:dyDescent="0.2">
      <c r="A388" s="287"/>
      <c r="B388" s="287"/>
      <c r="C388" s="287"/>
      <c r="D388" s="287"/>
      <c r="E388" s="288"/>
      <c r="F388" s="288"/>
      <c r="G388" s="15">
        <f t="shared" si="21"/>
        <v>0</v>
      </c>
      <c r="H388" s="15">
        <f t="shared" si="20"/>
        <v>0</v>
      </c>
    </row>
    <row r="389" spans="1:12" x14ac:dyDescent="0.2">
      <c r="A389" s="287"/>
      <c r="B389" s="287"/>
      <c r="C389" s="287"/>
      <c r="D389" s="287"/>
      <c r="E389" s="288"/>
      <c r="F389" s="288"/>
      <c r="G389" s="15">
        <f t="shared" si="21"/>
        <v>0</v>
      </c>
      <c r="H389" s="15">
        <f t="shared" si="20"/>
        <v>0</v>
      </c>
    </row>
    <row r="390" spans="1:12" x14ac:dyDescent="0.2">
      <c r="A390" s="287"/>
      <c r="B390" s="287"/>
      <c r="C390" s="287"/>
      <c r="D390" s="287"/>
      <c r="E390" s="288"/>
      <c r="F390" s="288"/>
      <c r="G390" s="15">
        <f t="shared" si="21"/>
        <v>0</v>
      </c>
      <c r="H390" s="15">
        <f t="shared" si="20"/>
        <v>0</v>
      </c>
    </row>
    <row r="391" spans="1:12" x14ac:dyDescent="0.2">
      <c r="A391" s="183"/>
      <c r="B391" s="183"/>
      <c r="C391" s="183"/>
      <c r="D391" s="183"/>
      <c r="E391" s="183"/>
      <c r="F391" s="183"/>
      <c r="G391" s="15">
        <f t="shared" si="21"/>
        <v>0</v>
      </c>
      <c r="H391" s="15">
        <f t="shared" si="20"/>
        <v>0</v>
      </c>
    </row>
    <row r="392" spans="1:12" x14ac:dyDescent="0.2">
      <c r="A392" s="183"/>
      <c r="B392" s="183"/>
      <c r="C392" s="183"/>
      <c r="D392" s="183"/>
      <c r="E392" s="183"/>
      <c r="F392" s="183"/>
      <c r="G392" s="15">
        <f t="shared" si="21"/>
        <v>0</v>
      </c>
      <c r="H392" s="15">
        <f t="shared" si="20"/>
        <v>0</v>
      </c>
    </row>
    <row r="393" spans="1:12" x14ac:dyDescent="0.2">
      <c r="A393" s="183"/>
      <c r="B393" s="183"/>
      <c r="C393" s="183"/>
      <c r="D393" s="183"/>
      <c r="E393" s="183"/>
      <c r="F393" s="183"/>
      <c r="G393" s="15">
        <f t="shared" si="21"/>
        <v>0</v>
      </c>
      <c r="H393" s="15">
        <f t="shared" si="20"/>
        <v>0</v>
      </c>
    </row>
    <row r="394" spans="1:12" x14ac:dyDescent="0.2">
      <c r="A394" s="183"/>
      <c r="B394" s="183"/>
      <c r="C394" s="183"/>
      <c r="D394" s="183"/>
      <c r="E394" s="183"/>
      <c r="F394" s="183"/>
      <c r="G394" s="15">
        <f t="shared" si="21"/>
        <v>0</v>
      </c>
      <c r="H394" s="15">
        <f t="shared" si="20"/>
        <v>0</v>
      </c>
    </row>
    <row r="395" spans="1:12" x14ac:dyDescent="0.2">
      <c r="A395" s="183"/>
      <c r="B395" s="183"/>
      <c r="C395" s="183"/>
      <c r="D395" s="183"/>
      <c r="E395" s="183"/>
      <c r="F395" s="183"/>
      <c r="G395" s="15">
        <f t="shared" si="21"/>
        <v>0</v>
      </c>
      <c r="H395" s="15">
        <f t="shared" si="20"/>
        <v>0</v>
      </c>
    </row>
    <row r="396" spans="1:12" x14ac:dyDescent="0.2">
      <c r="A396" s="183"/>
      <c r="B396" s="183"/>
      <c r="C396" s="183"/>
      <c r="D396" s="183"/>
      <c r="E396" s="183"/>
      <c r="F396" s="183"/>
      <c r="G396" s="15">
        <f t="shared" si="21"/>
        <v>0</v>
      </c>
      <c r="H396" s="15">
        <f t="shared" si="20"/>
        <v>0</v>
      </c>
    </row>
    <row r="397" spans="1:12" ht="13.5" thickBot="1" x14ac:dyDescent="0.25">
      <c r="A397" s="183"/>
      <c r="B397" s="183"/>
      <c r="C397" s="183"/>
      <c r="D397" s="183"/>
      <c r="E397" s="183"/>
      <c r="F397" s="183"/>
      <c r="G397" s="15">
        <f t="shared" si="21"/>
        <v>0</v>
      </c>
      <c r="H397" s="15">
        <f t="shared" si="20"/>
        <v>0</v>
      </c>
      <c r="I397" s="249">
        <f>AVERAGE(G387:G397)</f>
        <v>0</v>
      </c>
      <c r="J397" s="73">
        <f>MEDIAN(H387:H397)</f>
        <v>0</v>
      </c>
      <c r="K397" s="61">
        <v>36</v>
      </c>
      <c r="L397" s="210" t="s">
        <v>219</v>
      </c>
    </row>
    <row r="398" spans="1:12" x14ac:dyDescent="0.2">
      <c r="A398" s="183"/>
      <c r="B398" s="183"/>
      <c r="C398" s="183"/>
      <c r="D398" s="183"/>
      <c r="E398" s="183"/>
      <c r="F398" s="183"/>
      <c r="G398" s="15">
        <f t="shared" si="21"/>
        <v>0</v>
      </c>
      <c r="H398" s="15">
        <f t="shared" si="20"/>
        <v>0</v>
      </c>
    </row>
    <row r="399" spans="1:12" x14ac:dyDescent="0.2">
      <c r="A399" s="183"/>
      <c r="B399" s="183"/>
      <c r="C399" s="183"/>
      <c r="D399" s="183"/>
      <c r="E399" s="183"/>
      <c r="F399" s="183"/>
      <c r="G399" s="15">
        <f t="shared" si="21"/>
        <v>0</v>
      </c>
      <c r="H399" s="15">
        <f t="shared" si="20"/>
        <v>0</v>
      </c>
    </row>
    <row r="400" spans="1:12" x14ac:dyDescent="0.2">
      <c r="A400" s="287"/>
      <c r="B400" s="287"/>
      <c r="C400" s="287"/>
      <c r="D400" s="287"/>
      <c r="E400" s="288"/>
      <c r="F400" s="288"/>
      <c r="G400" s="15">
        <f t="shared" si="21"/>
        <v>0</v>
      </c>
      <c r="H400" s="15">
        <f t="shared" si="20"/>
        <v>0</v>
      </c>
    </row>
    <row r="401" spans="1:12" x14ac:dyDescent="0.2">
      <c r="A401" s="287"/>
      <c r="B401" s="287"/>
      <c r="C401" s="287"/>
      <c r="D401" s="287"/>
      <c r="E401" s="288"/>
      <c r="F401" s="288"/>
      <c r="G401" s="15">
        <f t="shared" si="21"/>
        <v>0</v>
      </c>
      <c r="H401" s="15">
        <f t="shared" si="20"/>
        <v>0</v>
      </c>
    </row>
    <row r="402" spans="1:12" x14ac:dyDescent="0.2">
      <c r="A402" s="287"/>
      <c r="B402" s="287"/>
      <c r="C402" s="287"/>
      <c r="D402" s="287"/>
      <c r="E402" s="288"/>
      <c r="F402" s="288"/>
      <c r="G402" s="15">
        <f t="shared" si="21"/>
        <v>0</v>
      </c>
      <c r="H402" s="15">
        <f t="shared" si="20"/>
        <v>0</v>
      </c>
    </row>
    <row r="403" spans="1:12" x14ac:dyDescent="0.2">
      <c r="A403" s="183"/>
      <c r="B403" s="183"/>
      <c r="C403" s="183"/>
      <c r="D403" s="183"/>
      <c r="E403" s="183"/>
      <c r="F403" s="183"/>
      <c r="G403" s="15">
        <f t="shared" si="21"/>
        <v>0</v>
      </c>
      <c r="H403" s="15">
        <f t="shared" si="20"/>
        <v>0</v>
      </c>
    </row>
    <row r="404" spans="1:12" x14ac:dyDescent="0.2">
      <c r="A404" s="183"/>
      <c r="B404" s="183"/>
      <c r="C404" s="183"/>
      <c r="D404" s="183"/>
      <c r="E404" s="183"/>
      <c r="F404" s="183"/>
      <c r="G404" s="15">
        <f t="shared" si="21"/>
        <v>0</v>
      </c>
      <c r="H404" s="15">
        <f t="shared" si="20"/>
        <v>0</v>
      </c>
    </row>
    <row r="405" spans="1:12" x14ac:dyDescent="0.2">
      <c r="A405" s="183"/>
      <c r="B405" s="183"/>
      <c r="C405" s="183"/>
      <c r="D405" s="183"/>
      <c r="E405" s="183"/>
      <c r="F405" s="183"/>
      <c r="G405" s="15">
        <f t="shared" si="21"/>
        <v>0</v>
      </c>
      <c r="H405" s="15">
        <f t="shared" si="20"/>
        <v>0</v>
      </c>
    </row>
    <row r="406" spans="1:12" x14ac:dyDescent="0.2">
      <c r="A406" s="183"/>
      <c r="B406" s="183"/>
      <c r="C406" s="183"/>
      <c r="D406" s="183"/>
      <c r="E406" s="183"/>
      <c r="F406" s="183"/>
      <c r="G406" s="15">
        <f t="shared" si="21"/>
        <v>0</v>
      </c>
      <c r="H406" s="15">
        <f t="shared" si="20"/>
        <v>0</v>
      </c>
    </row>
    <row r="407" spans="1:12" x14ac:dyDescent="0.2">
      <c r="A407" s="183"/>
      <c r="B407" s="183"/>
      <c r="C407" s="183"/>
      <c r="D407" s="183"/>
      <c r="E407" s="183"/>
      <c r="F407" s="183"/>
      <c r="G407" s="15">
        <f t="shared" si="21"/>
        <v>0</v>
      </c>
      <c r="H407" s="15">
        <f t="shared" si="20"/>
        <v>0</v>
      </c>
    </row>
    <row r="408" spans="1:12" ht="13.5" thickBot="1" x14ac:dyDescent="0.25">
      <c r="A408" s="183"/>
      <c r="B408" s="183"/>
      <c r="C408" s="183"/>
      <c r="D408" s="183"/>
      <c r="E408" s="183"/>
      <c r="F408" s="183"/>
      <c r="G408" s="15">
        <f t="shared" si="21"/>
        <v>0</v>
      </c>
      <c r="H408" s="15">
        <f t="shared" si="20"/>
        <v>0</v>
      </c>
      <c r="I408" s="249">
        <f>AVERAGE(G398:G408)</f>
        <v>0</v>
      </c>
      <c r="J408" s="73">
        <f>MEDIAN(H398:H408)</f>
        <v>0</v>
      </c>
      <c r="K408" s="61">
        <v>37</v>
      </c>
      <c r="L408" s="210" t="s">
        <v>220</v>
      </c>
    </row>
    <row r="409" spans="1:12" x14ac:dyDescent="0.2">
      <c r="A409" s="287"/>
      <c r="B409" s="287"/>
      <c r="C409" s="287"/>
      <c r="D409" s="287"/>
      <c r="E409" s="288"/>
      <c r="F409" s="288"/>
      <c r="G409" s="15">
        <f t="shared" si="21"/>
        <v>0</v>
      </c>
      <c r="H409" s="15">
        <f t="shared" si="20"/>
        <v>0</v>
      </c>
    </row>
    <row r="410" spans="1:12" x14ac:dyDescent="0.2">
      <c r="A410" s="287"/>
      <c r="B410" s="287"/>
      <c r="C410" s="287"/>
      <c r="D410" s="287"/>
      <c r="E410" s="288"/>
      <c r="F410" s="288"/>
      <c r="G410" s="15">
        <f t="shared" si="21"/>
        <v>0</v>
      </c>
      <c r="H410" s="15">
        <f t="shared" si="20"/>
        <v>0</v>
      </c>
    </row>
    <row r="411" spans="1:12" x14ac:dyDescent="0.2">
      <c r="A411" s="287"/>
      <c r="B411" s="287"/>
      <c r="C411" s="287"/>
      <c r="D411" s="287"/>
      <c r="E411" s="288"/>
      <c r="F411" s="288"/>
      <c r="G411" s="15">
        <f t="shared" si="21"/>
        <v>0</v>
      </c>
      <c r="H411" s="15">
        <f t="shared" si="20"/>
        <v>0</v>
      </c>
    </row>
    <row r="412" spans="1:12" x14ac:dyDescent="0.2">
      <c r="A412" s="287"/>
      <c r="B412" s="287"/>
      <c r="C412" s="287"/>
      <c r="D412" s="287"/>
      <c r="E412" s="288"/>
      <c r="F412" s="288"/>
      <c r="G412" s="15">
        <f t="shared" si="21"/>
        <v>0</v>
      </c>
      <c r="H412" s="15">
        <f t="shared" si="20"/>
        <v>0</v>
      </c>
    </row>
    <row r="413" spans="1:12" x14ac:dyDescent="0.2">
      <c r="A413" s="287"/>
      <c r="B413" s="287"/>
      <c r="C413" s="287"/>
      <c r="D413" s="287"/>
      <c r="E413" s="288"/>
      <c r="F413" s="288"/>
      <c r="G413" s="15">
        <f t="shared" si="21"/>
        <v>0</v>
      </c>
      <c r="H413" s="15">
        <f t="shared" si="20"/>
        <v>0</v>
      </c>
    </row>
    <row r="414" spans="1:12" x14ac:dyDescent="0.2">
      <c r="A414" s="287"/>
      <c r="B414" s="287"/>
      <c r="C414" s="287"/>
      <c r="D414" s="287"/>
      <c r="E414" s="288"/>
      <c r="F414" s="288"/>
      <c r="G414" s="15">
        <f t="shared" si="21"/>
        <v>0</v>
      </c>
      <c r="H414" s="15">
        <f t="shared" si="20"/>
        <v>0</v>
      </c>
    </row>
    <row r="415" spans="1:12" x14ac:dyDescent="0.2">
      <c r="A415" s="183"/>
      <c r="B415" s="183"/>
      <c r="C415" s="183"/>
      <c r="D415" s="183"/>
      <c r="E415" s="183"/>
      <c r="F415" s="183"/>
      <c r="G415" s="15">
        <f t="shared" si="21"/>
        <v>0</v>
      </c>
      <c r="H415" s="15">
        <f t="shared" ref="H415:H440" si="22">ABS(E415-F415)</f>
        <v>0</v>
      </c>
    </row>
    <row r="416" spans="1:12" x14ac:dyDescent="0.2">
      <c r="A416" s="183"/>
      <c r="B416" s="183"/>
      <c r="C416" s="183"/>
      <c r="D416" s="183"/>
      <c r="E416" s="183"/>
      <c r="F416" s="183"/>
      <c r="G416" s="15">
        <f t="shared" si="21"/>
        <v>0</v>
      </c>
      <c r="H416" s="15">
        <f t="shared" si="22"/>
        <v>0</v>
      </c>
    </row>
    <row r="417" spans="1:12" x14ac:dyDescent="0.2">
      <c r="A417" s="183"/>
      <c r="B417" s="183"/>
      <c r="C417" s="183"/>
      <c r="D417" s="183"/>
      <c r="E417" s="183"/>
      <c r="F417" s="183"/>
      <c r="G417" s="15">
        <f t="shared" si="21"/>
        <v>0</v>
      </c>
      <c r="H417" s="15">
        <f t="shared" si="22"/>
        <v>0</v>
      </c>
    </row>
    <row r="418" spans="1:12" x14ac:dyDescent="0.2">
      <c r="A418" s="183"/>
      <c r="B418" s="183"/>
      <c r="C418" s="183"/>
      <c r="D418" s="183"/>
      <c r="E418" s="183"/>
      <c r="F418" s="183"/>
      <c r="G418" s="15">
        <f t="shared" si="21"/>
        <v>0</v>
      </c>
      <c r="H418" s="15">
        <f t="shared" si="22"/>
        <v>0</v>
      </c>
    </row>
    <row r="419" spans="1:12" ht="13.5" thickBot="1" x14ac:dyDescent="0.25">
      <c r="A419" s="183"/>
      <c r="B419" s="183"/>
      <c r="C419" s="183"/>
      <c r="D419" s="183"/>
      <c r="E419" s="183"/>
      <c r="F419" s="183"/>
      <c r="G419" s="15">
        <f t="shared" si="21"/>
        <v>0</v>
      </c>
      <c r="H419" s="15">
        <f t="shared" si="22"/>
        <v>0</v>
      </c>
      <c r="I419" s="249">
        <f>AVERAGE(G409:G419)</f>
        <v>0</v>
      </c>
      <c r="J419" s="73">
        <f>MEDIAN(H409:H419)</f>
        <v>0</v>
      </c>
      <c r="K419" s="61">
        <v>38</v>
      </c>
      <c r="L419" s="210" t="s">
        <v>221</v>
      </c>
    </row>
    <row r="420" spans="1:12" x14ac:dyDescent="0.2">
      <c r="A420" s="183"/>
      <c r="B420" s="183"/>
      <c r="C420" s="183"/>
      <c r="D420" s="183"/>
      <c r="E420" s="183"/>
      <c r="F420" s="183"/>
      <c r="G420" s="15">
        <f t="shared" si="21"/>
        <v>0</v>
      </c>
      <c r="H420" s="15">
        <f t="shared" si="22"/>
        <v>0</v>
      </c>
    </row>
    <row r="421" spans="1:12" x14ac:dyDescent="0.2">
      <c r="A421" s="287"/>
      <c r="B421" s="287"/>
      <c r="C421" s="287"/>
      <c r="D421" s="287"/>
      <c r="E421" s="288"/>
      <c r="F421" s="288"/>
      <c r="G421" s="15">
        <f t="shared" si="21"/>
        <v>0</v>
      </c>
      <c r="H421" s="15">
        <f t="shared" si="22"/>
        <v>0</v>
      </c>
    </row>
    <row r="422" spans="1:12" x14ac:dyDescent="0.2">
      <c r="A422" s="287"/>
      <c r="B422" s="287"/>
      <c r="C422" s="287"/>
      <c r="D422" s="287"/>
      <c r="E422" s="288"/>
      <c r="F422" s="288"/>
      <c r="G422" s="15">
        <f t="shared" si="21"/>
        <v>0</v>
      </c>
      <c r="H422" s="15">
        <f t="shared" si="22"/>
        <v>0</v>
      </c>
    </row>
    <row r="423" spans="1:12" x14ac:dyDescent="0.2">
      <c r="A423" s="287"/>
      <c r="B423" s="287"/>
      <c r="C423" s="287"/>
      <c r="D423" s="287"/>
      <c r="E423" s="288"/>
      <c r="F423" s="288"/>
      <c r="G423" s="15">
        <f t="shared" si="21"/>
        <v>0</v>
      </c>
      <c r="H423" s="15">
        <f t="shared" si="22"/>
        <v>0</v>
      </c>
    </row>
    <row r="424" spans="1:12" x14ac:dyDescent="0.2">
      <c r="A424" s="287"/>
      <c r="B424" s="287"/>
      <c r="C424" s="287"/>
      <c r="D424" s="287"/>
      <c r="E424" s="288"/>
      <c r="F424" s="288"/>
      <c r="G424" s="15">
        <f t="shared" si="21"/>
        <v>0</v>
      </c>
      <c r="H424" s="15">
        <f t="shared" si="22"/>
        <v>0</v>
      </c>
    </row>
    <row r="425" spans="1:12" x14ac:dyDescent="0.2">
      <c r="A425" s="287"/>
      <c r="B425" s="287"/>
      <c r="C425" s="287"/>
      <c r="D425" s="287"/>
      <c r="E425" s="288"/>
      <c r="F425" s="288"/>
      <c r="G425" s="15">
        <f t="shared" si="21"/>
        <v>0</v>
      </c>
      <c r="H425" s="15">
        <f t="shared" si="22"/>
        <v>0</v>
      </c>
    </row>
    <row r="426" spans="1:12" x14ac:dyDescent="0.2">
      <c r="A426" s="287"/>
      <c r="B426" s="287"/>
      <c r="C426" s="287"/>
      <c r="D426" s="287"/>
      <c r="E426" s="288"/>
      <c r="F426" s="288"/>
      <c r="G426" s="15">
        <f t="shared" si="21"/>
        <v>0</v>
      </c>
      <c r="H426" s="15">
        <f t="shared" si="22"/>
        <v>0</v>
      </c>
    </row>
    <row r="427" spans="1:12" x14ac:dyDescent="0.2">
      <c r="A427" s="183"/>
      <c r="B427" s="183"/>
      <c r="C427" s="183"/>
      <c r="D427" s="183"/>
      <c r="E427" s="183"/>
      <c r="F427" s="183"/>
      <c r="G427" s="15">
        <f t="shared" si="21"/>
        <v>0</v>
      </c>
      <c r="H427" s="15">
        <f t="shared" si="22"/>
        <v>0</v>
      </c>
    </row>
    <row r="428" spans="1:12" x14ac:dyDescent="0.2">
      <c r="A428" s="183"/>
      <c r="B428" s="183"/>
      <c r="C428" s="183"/>
      <c r="D428" s="183"/>
      <c r="E428" s="183"/>
      <c r="F428" s="183"/>
      <c r="G428" s="15">
        <f t="shared" si="21"/>
        <v>0</v>
      </c>
      <c r="H428" s="15">
        <f t="shared" si="22"/>
        <v>0</v>
      </c>
    </row>
    <row r="429" spans="1:12" x14ac:dyDescent="0.2">
      <c r="A429" s="183"/>
      <c r="B429" s="183"/>
      <c r="C429" s="183"/>
      <c r="D429" s="183"/>
      <c r="E429" s="183"/>
      <c r="F429" s="183"/>
      <c r="G429" s="15">
        <f t="shared" si="21"/>
        <v>0</v>
      </c>
      <c r="H429" s="15">
        <f t="shared" si="22"/>
        <v>0</v>
      </c>
    </row>
    <row r="430" spans="1:12" ht="13.5" thickBot="1" x14ac:dyDescent="0.25">
      <c r="A430" s="287"/>
      <c r="B430" s="287"/>
      <c r="C430" s="287"/>
      <c r="D430" s="287"/>
      <c r="E430" s="288"/>
      <c r="F430" s="288"/>
      <c r="G430" s="15">
        <f t="shared" si="21"/>
        <v>0</v>
      </c>
      <c r="H430" s="15">
        <f t="shared" si="22"/>
        <v>0</v>
      </c>
      <c r="I430" s="249">
        <f>AVERAGE(G420:G430)</f>
        <v>0</v>
      </c>
      <c r="J430" s="73">
        <f>MEDIAN(H420:H430)</f>
        <v>0</v>
      </c>
      <c r="K430" s="61">
        <v>39</v>
      </c>
      <c r="L430" s="210" t="s">
        <v>222</v>
      </c>
    </row>
    <row r="431" spans="1:12" x14ac:dyDescent="0.2">
      <c r="A431" s="287"/>
      <c r="B431" s="287"/>
      <c r="C431" s="287"/>
      <c r="D431" s="287"/>
      <c r="E431" s="288"/>
      <c r="F431" s="288"/>
      <c r="G431" s="15">
        <f t="shared" si="21"/>
        <v>0</v>
      </c>
      <c r="H431" s="15">
        <f t="shared" si="22"/>
        <v>0</v>
      </c>
    </row>
    <row r="432" spans="1:12" x14ac:dyDescent="0.2">
      <c r="A432" s="287"/>
      <c r="B432" s="287"/>
      <c r="C432" s="287"/>
      <c r="D432" s="287"/>
      <c r="E432" s="288"/>
      <c r="F432" s="288"/>
      <c r="G432" s="15">
        <f t="shared" si="21"/>
        <v>0</v>
      </c>
      <c r="H432" s="15">
        <f t="shared" si="22"/>
        <v>0</v>
      </c>
    </row>
    <row r="433" spans="1:13" x14ac:dyDescent="0.2">
      <c r="A433" s="287"/>
      <c r="B433" s="287"/>
      <c r="C433" s="287"/>
      <c r="D433" s="287"/>
      <c r="E433" s="288"/>
      <c r="F433" s="288"/>
      <c r="G433" s="15">
        <f t="shared" si="21"/>
        <v>0</v>
      </c>
      <c r="H433" s="15">
        <f t="shared" si="22"/>
        <v>0</v>
      </c>
    </row>
    <row r="434" spans="1:13" x14ac:dyDescent="0.2">
      <c r="A434" s="287"/>
      <c r="B434" s="287"/>
      <c r="C434" s="287"/>
      <c r="D434" s="287"/>
      <c r="E434" s="288"/>
      <c r="F434" s="288"/>
      <c r="G434" s="15">
        <f t="shared" si="21"/>
        <v>0</v>
      </c>
      <c r="H434" s="15">
        <f t="shared" si="22"/>
        <v>0</v>
      </c>
    </row>
    <row r="435" spans="1:13" x14ac:dyDescent="0.2">
      <c r="A435" s="287"/>
      <c r="B435" s="287"/>
      <c r="C435" s="287"/>
      <c r="D435" s="287"/>
      <c r="E435" s="288"/>
      <c r="F435" s="288"/>
      <c r="G435" s="15">
        <f t="shared" si="21"/>
        <v>0</v>
      </c>
      <c r="H435" s="15">
        <f t="shared" si="22"/>
        <v>0</v>
      </c>
    </row>
    <row r="436" spans="1:13" x14ac:dyDescent="0.2">
      <c r="A436" s="287"/>
      <c r="B436" s="287"/>
      <c r="C436" s="287"/>
      <c r="D436" s="287"/>
      <c r="E436" s="288"/>
      <c r="F436" s="288"/>
      <c r="G436" s="15">
        <f t="shared" si="21"/>
        <v>0</v>
      </c>
      <c r="H436" s="15">
        <f t="shared" si="22"/>
        <v>0</v>
      </c>
    </row>
    <row r="437" spans="1:13" x14ac:dyDescent="0.2">
      <c r="A437" s="287"/>
      <c r="B437" s="287"/>
      <c r="C437" s="287"/>
      <c r="D437" s="287"/>
      <c r="E437" s="288"/>
      <c r="F437" s="288"/>
      <c r="G437" s="15">
        <f t="shared" si="21"/>
        <v>0</v>
      </c>
      <c r="H437" s="15">
        <f t="shared" si="22"/>
        <v>0</v>
      </c>
    </row>
    <row r="438" spans="1:13" x14ac:dyDescent="0.2">
      <c r="A438" s="287"/>
      <c r="B438" s="287"/>
      <c r="C438" s="287"/>
      <c r="D438" s="287"/>
      <c r="E438" s="288"/>
      <c r="F438" s="288"/>
      <c r="G438" s="15">
        <f t="shared" si="21"/>
        <v>0</v>
      </c>
      <c r="H438" s="15">
        <f t="shared" si="22"/>
        <v>0</v>
      </c>
    </row>
    <row r="439" spans="1:13" x14ac:dyDescent="0.2">
      <c r="A439" s="287"/>
      <c r="B439" s="287"/>
      <c r="C439" s="287"/>
      <c r="D439" s="287"/>
      <c r="E439" s="288"/>
      <c r="F439" s="288"/>
      <c r="G439" s="15">
        <f t="shared" si="21"/>
        <v>0</v>
      </c>
      <c r="H439" s="15">
        <f t="shared" si="22"/>
        <v>0</v>
      </c>
    </row>
    <row r="440" spans="1:13" x14ac:dyDescent="0.2">
      <c r="A440" s="287"/>
      <c r="B440" s="287"/>
      <c r="C440" s="287"/>
      <c r="D440" s="287"/>
      <c r="E440" s="288"/>
      <c r="F440" s="288"/>
      <c r="G440" s="15">
        <f t="shared" si="21"/>
        <v>0</v>
      </c>
      <c r="H440" s="15">
        <f t="shared" si="22"/>
        <v>0</v>
      </c>
    </row>
    <row r="441" spans="1:13" ht="13.5" thickBot="1" x14ac:dyDescent="0.25">
      <c r="A441" s="287"/>
      <c r="B441" s="287"/>
      <c r="C441" s="287"/>
      <c r="D441" s="287"/>
      <c r="E441" s="288"/>
      <c r="F441" s="288"/>
      <c r="G441" s="15">
        <f t="shared" si="21"/>
        <v>0</v>
      </c>
      <c r="H441" s="15">
        <f t="shared" ref="H441:H444" si="23">ABS(E441-F441)</f>
        <v>0</v>
      </c>
      <c r="I441" s="249">
        <f>AVERAGE(G431:G441)</f>
        <v>0</v>
      </c>
      <c r="J441" s="73">
        <f>MEDIAN(H431:H441)</f>
        <v>0</v>
      </c>
      <c r="K441" s="61">
        <v>40</v>
      </c>
      <c r="L441" s="210" t="s">
        <v>223</v>
      </c>
    </row>
    <row r="442" spans="1:13" x14ac:dyDescent="0.2">
      <c r="A442" s="287"/>
      <c r="B442" s="287"/>
      <c r="C442" s="287"/>
      <c r="D442" s="287"/>
      <c r="E442" s="288"/>
      <c r="F442" s="288"/>
      <c r="G442" s="15">
        <f t="shared" si="21"/>
        <v>0</v>
      </c>
      <c r="H442" s="15">
        <f t="shared" si="23"/>
        <v>0</v>
      </c>
    </row>
    <row r="443" spans="1:13" x14ac:dyDescent="0.2">
      <c r="A443" s="287"/>
      <c r="B443" s="287"/>
      <c r="C443" s="287"/>
      <c r="D443" s="287"/>
      <c r="E443" s="288"/>
      <c r="F443" s="288"/>
      <c r="G443" s="15">
        <f t="shared" si="21"/>
        <v>0</v>
      </c>
      <c r="H443" s="15">
        <f t="shared" si="23"/>
        <v>0</v>
      </c>
    </row>
    <row r="444" spans="1:13" x14ac:dyDescent="0.2">
      <c r="A444" s="287"/>
      <c r="B444" s="287"/>
      <c r="C444" s="287"/>
      <c r="D444" s="287"/>
      <c r="E444" s="288"/>
      <c r="F444" s="288"/>
      <c r="G444" s="15">
        <f t="shared" si="21"/>
        <v>0</v>
      </c>
      <c r="H444" s="15">
        <f t="shared" si="23"/>
        <v>0</v>
      </c>
      <c r="I444" s="59"/>
      <c r="J444" s="59"/>
      <c r="K444" s="223"/>
      <c r="L444" s="59"/>
      <c r="M444" s="59"/>
    </row>
    <row r="445" spans="1:13" x14ac:dyDescent="0.2">
      <c r="A445" s="233"/>
      <c r="B445" s="233"/>
      <c r="C445" s="233"/>
      <c r="D445" s="233"/>
      <c r="E445" s="235"/>
      <c r="F445" s="235"/>
      <c r="I445" s="252" t="s">
        <v>226</v>
      </c>
      <c r="J445" s="252" t="s">
        <v>226</v>
      </c>
      <c r="K445" s="252" t="s">
        <v>226</v>
      </c>
      <c r="L445" s="252" t="s">
        <v>227</v>
      </c>
      <c r="M445" s="252" t="s">
        <v>226</v>
      </c>
    </row>
    <row r="446" spans="1:13" x14ac:dyDescent="0.15">
      <c r="A446" s="233"/>
      <c r="B446" s="233"/>
      <c r="C446" s="233"/>
      <c r="D446" s="233"/>
      <c r="E446" s="235"/>
      <c r="F446" s="235"/>
    </row>
    <row r="447" spans="1:13" x14ac:dyDescent="0.15">
      <c r="A447" s="234"/>
      <c r="B447" s="233"/>
      <c r="C447" s="234"/>
      <c r="D447" s="234"/>
      <c r="E447" s="235"/>
      <c r="F447" s="235"/>
    </row>
    <row r="450" spans="1:13" x14ac:dyDescent="0.15">
      <c r="A450" s="233"/>
      <c r="B450" s="233"/>
      <c r="C450" s="233"/>
      <c r="D450" s="233"/>
      <c r="E450" s="235"/>
      <c r="F450" s="235"/>
    </row>
    <row r="451" spans="1:13" x14ac:dyDescent="0.2">
      <c r="A451" s="233"/>
      <c r="B451" s="233"/>
      <c r="C451" s="233"/>
      <c r="D451" s="233"/>
      <c r="E451" s="235"/>
      <c r="F451" s="235"/>
      <c r="I451" s="250"/>
      <c r="M451" s="224" t="s">
        <v>164</v>
      </c>
    </row>
    <row r="452" spans="1:13" ht="16.5" thickBot="1" x14ac:dyDescent="0.3">
      <c r="A452" s="233"/>
      <c r="B452" s="233"/>
      <c r="C452" s="233"/>
      <c r="D452" s="233"/>
      <c r="E452" s="235"/>
      <c r="F452" s="235"/>
      <c r="I452" s="249">
        <f>AVERAGE(G442:G452)</f>
        <v>0</v>
      </c>
      <c r="J452" s="73">
        <f>MEDIAN(H442:H452)</f>
        <v>0</v>
      </c>
      <c r="K452" s="61">
        <v>41</v>
      </c>
      <c r="L452" s="210" t="s">
        <v>224</v>
      </c>
      <c r="M452" s="225" t="s">
        <v>163</v>
      </c>
    </row>
    <row r="453" spans="1:13" x14ac:dyDescent="0.15">
      <c r="A453" s="233"/>
      <c r="B453" s="233"/>
      <c r="C453" s="233"/>
      <c r="D453" s="233"/>
      <c r="E453" s="235"/>
      <c r="F453" s="235"/>
    </row>
    <row r="455" spans="1:13" x14ac:dyDescent="0.15">
      <c r="A455" s="233"/>
      <c r="B455" s="233"/>
      <c r="C455" s="233"/>
      <c r="D455" s="233"/>
      <c r="E455" s="235"/>
      <c r="F455" s="235"/>
    </row>
    <row r="456" spans="1:13" x14ac:dyDescent="0.15">
      <c r="A456" s="233"/>
      <c r="B456" s="233"/>
      <c r="C456" s="233"/>
      <c r="D456" s="233"/>
      <c r="E456" s="235"/>
      <c r="F456" s="235"/>
    </row>
    <row r="457" spans="1:13" x14ac:dyDescent="0.15">
      <c r="A457" s="233"/>
      <c r="B457" s="233"/>
      <c r="C457" s="233"/>
      <c r="D457" s="233"/>
      <c r="E457" s="235"/>
      <c r="F457" s="235"/>
    </row>
    <row r="458" spans="1:13" x14ac:dyDescent="0.15">
      <c r="A458" s="233"/>
      <c r="B458" s="233"/>
      <c r="C458" s="233"/>
      <c r="D458" s="233"/>
      <c r="E458" s="235"/>
      <c r="F458" s="235"/>
    </row>
    <row r="460" spans="1:13" x14ac:dyDescent="0.15">
      <c r="A460" s="233"/>
      <c r="B460" s="233"/>
      <c r="C460" s="233"/>
      <c r="D460" s="233"/>
      <c r="E460" s="235"/>
      <c r="F460" s="235"/>
    </row>
    <row r="461" spans="1:13" x14ac:dyDescent="0.15">
      <c r="A461" s="233"/>
      <c r="B461" s="233"/>
      <c r="C461" s="233"/>
      <c r="D461" s="233"/>
      <c r="E461" s="235"/>
      <c r="F461" s="235"/>
    </row>
    <row r="462" spans="1:13" x14ac:dyDescent="0.15">
      <c r="A462" s="233"/>
      <c r="B462" s="233"/>
      <c r="C462" s="233"/>
      <c r="D462" s="233"/>
      <c r="E462" s="235"/>
      <c r="F462" s="235"/>
    </row>
    <row r="463" spans="1:13" x14ac:dyDescent="0.15">
      <c r="A463" s="233"/>
      <c r="B463" s="233"/>
      <c r="C463" s="233"/>
      <c r="D463" s="233"/>
      <c r="E463" s="235"/>
      <c r="F463" s="235"/>
    </row>
    <row r="464" spans="1:13" x14ac:dyDescent="0.15">
      <c r="A464" s="233"/>
      <c r="B464" s="233"/>
      <c r="C464" s="233"/>
      <c r="D464" s="233"/>
      <c r="E464" s="235"/>
      <c r="F464" s="235"/>
    </row>
    <row r="466" spans="1:6" x14ac:dyDescent="0.15">
      <c r="A466" s="233"/>
      <c r="B466" s="233"/>
      <c r="C466" s="233"/>
      <c r="D466" s="233"/>
      <c r="E466" s="235"/>
      <c r="F466" s="235"/>
    </row>
    <row r="467" spans="1:6" x14ac:dyDescent="0.15">
      <c r="A467" s="233"/>
      <c r="B467" s="233"/>
      <c r="C467" s="233"/>
      <c r="D467" s="233"/>
      <c r="E467" s="235"/>
      <c r="F467" s="235"/>
    </row>
    <row r="469" spans="1:6" x14ac:dyDescent="0.15">
      <c r="A469" s="233"/>
      <c r="B469" s="233"/>
      <c r="C469" s="233"/>
      <c r="D469" s="233"/>
      <c r="E469" s="235"/>
      <c r="F469" s="235"/>
    </row>
    <row r="471" spans="1:6" x14ac:dyDescent="0.15">
      <c r="A471" s="233"/>
      <c r="B471" s="233"/>
      <c r="C471" s="233"/>
      <c r="D471" s="233"/>
      <c r="E471" s="235"/>
      <c r="F471" s="235"/>
    </row>
    <row r="474" spans="1:6" x14ac:dyDescent="0.15">
      <c r="A474" s="233"/>
      <c r="B474" s="233"/>
      <c r="C474" s="233"/>
      <c r="D474" s="233"/>
      <c r="E474" s="235"/>
      <c r="F474" s="235"/>
    </row>
    <row r="475" spans="1:6" x14ac:dyDescent="0.15">
      <c r="A475" s="233"/>
      <c r="B475" s="233"/>
      <c r="C475" s="233"/>
      <c r="D475" s="233"/>
      <c r="E475" s="235"/>
      <c r="F475" s="235"/>
    </row>
    <row r="476" spans="1:6" x14ac:dyDescent="0.15">
      <c r="A476" s="233"/>
      <c r="B476" s="233"/>
      <c r="C476" s="233"/>
      <c r="D476" s="233"/>
      <c r="E476" s="235"/>
      <c r="F476" s="235"/>
    </row>
    <row r="478" spans="1:6" x14ac:dyDescent="0.15">
      <c r="A478" s="233"/>
      <c r="B478" s="233"/>
      <c r="C478" s="233"/>
      <c r="D478" s="233"/>
      <c r="E478" s="235"/>
      <c r="F478" s="235"/>
    </row>
    <row r="479" spans="1:6" x14ac:dyDescent="0.15">
      <c r="A479" s="233"/>
      <c r="B479" s="233"/>
      <c r="C479" s="233"/>
      <c r="D479" s="233"/>
      <c r="E479" s="235"/>
      <c r="F479" s="235"/>
    </row>
    <row r="480" spans="1:6" x14ac:dyDescent="0.15">
      <c r="A480" s="233"/>
      <c r="B480" s="233"/>
      <c r="C480" s="233"/>
      <c r="D480" s="233"/>
      <c r="E480" s="235"/>
      <c r="F480" s="235"/>
    </row>
    <row r="481" spans="1:6" x14ac:dyDescent="0.15">
      <c r="A481" s="233"/>
      <c r="B481" s="233"/>
      <c r="C481" s="233"/>
      <c r="D481" s="233"/>
      <c r="E481" s="235"/>
      <c r="F481" s="235"/>
    </row>
    <row r="482" spans="1:6" x14ac:dyDescent="0.15">
      <c r="A482" s="233"/>
      <c r="B482" s="233"/>
      <c r="C482" s="233"/>
      <c r="D482" s="233"/>
      <c r="E482" s="235"/>
      <c r="F482" s="235"/>
    </row>
    <row r="484" spans="1:6" x14ac:dyDescent="0.15">
      <c r="A484" s="233"/>
      <c r="B484" s="233"/>
      <c r="C484" s="233"/>
      <c r="D484" s="233"/>
      <c r="E484" s="235"/>
      <c r="F484" s="235"/>
    </row>
    <row r="486" spans="1:6" x14ac:dyDescent="0.15">
      <c r="A486" s="233"/>
      <c r="B486" s="233"/>
      <c r="C486" s="233"/>
      <c r="D486" s="233"/>
      <c r="E486" s="235"/>
      <c r="F486" s="235"/>
    </row>
    <row r="489" spans="1:6" x14ac:dyDescent="0.15">
      <c r="A489" s="233"/>
      <c r="B489" s="233"/>
      <c r="C489" s="233"/>
      <c r="D489" s="233"/>
      <c r="E489" s="235"/>
      <c r="F489" s="235"/>
    </row>
    <row r="490" spans="1:6" x14ac:dyDescent="0.15">
      <c r="A490" s="233"/>
      <c r="B490" s="233"/>
      <c r="C490" s="233"/>
      <c r="D490" s="233"/>
      <c r="E490" s="235"/>
      <c r="F490" s="235"/>
    </row>
    <row r="491" spans="1:6" x14ac:dyDescent="0.15">
      <c r="A491" s="233"/>
      <c r="B491" s="233"/>
      <c r="C491" s="233"/>
      <c r="D491" s="233"/>
      <c r="E491" s="235"/>
      <c r="F491" s="235"/>
    </row>
    <row r="492" spans="1:6" x14ac:dyDescent="0.15">
      <c r="A492" s="233"/>
      <c r="B492" s="233"/>
      <c r="C492" s="233"/>
      <c r="D492" s="233"/>
      <c r="E492" s="235"/>
      <c r="F492" s="235"/>
    </row>
    <row r="493" spans="1:6" x14ac:dyDescent="0.15">
      <c r="A493" s="233"/>
      <c r="B493" s="233"/>
      <c r="C493" s="233"/>
      <c r="D493" s="233"/>
      <c r="E493" s="235"/>
      <c r="F493" s="235"/>
    </row>
    <row r="494" spans="1:6" x14ac:dyDescent="0.15">
      <c r="A494" s="233"/>
      <c r="B494" s="233"/>
      <c r="C494" s="233"/>
      <c r="D494" s="233"/>
      <c r="E494" s="235"/>
      <c r="F494" s="235"/>
    </row>
    <row r="495" spans="1:6" x14ac:dyDescent="0.15">
      <c r="A495" s="233"/>
      <c r="B495" s="233"/>
      <c r="C495" s="233"/>
      <c r="D495" s="233"/>
      <c r="E495" s="235"/>
      <c r="F495" s="235"/>
    </row>
    <row r="496" spans="1:6" x14ac:dyDescent="0.15">
      <c r="A496" s="233"/>
      <c r="B496" s="233"/>
      <c r="C496" s="233"/>
      <c r="D496" s="233"/>
      <c r="E496" s="235"/>
      <c r="F496" s="235"/>
    </row>
    <row r="499" spans="1:6" x14ac:dyDescent="0.15">
      <c r="A499" s="233"/>
      <c r="B499" s="233"/>
      <c r="C499" s="233"/>
      <c r="D499" s="233"/>
      <c r="E499" s="235"/>
      <c r="F499" s="235"/>
    </row>
    <row r="501" spans="1:6" x14ac:dyDescent="0.15">
      <c r="A501" s="233"/>
      <c r="B501" s="233"/>
      <c r="C501" s="233"/>
      <c r="D501" s="233"/>
      <c r="E501" s="235"/>
      <c r="F501" s="235"/>
    </row>
    <row r="502" spans="1:6" x14ac:dyDescent="0.15">
      <c r="A502" s="233"/>
      <c r="B502" s="233"/>
      <c r="C502" s="233"/>
      <c r="D502" s="233"/>
      <c r="E502" s="235"/>
      <c r="F502" s="235"/>
    </row>
    <row r="503" spans="1:6" x14ac:dyDescent="0.15">
      <c r="A503" s="233"/>
      <c r="B503" s="233"/>
      <c r="C503" s="233"/>
      <c r="D503" s="233"/>
      <c r="E503" s="235"/>
      <c r="F503" s="235"/>
    </row>
    <row r="504" spans="1:6" x14ac:dyDescent="0.15">
      <c r="A504" s="233"/>
      <c r="B504" s="233"/>
      <c r="C504" s="233"/>
      <c r="D504" s="233"/>
      <c r="E504" s="235"/>
      <c r="F504" s="235"/>
    </row>
    <row r="505" spans="1:6" x14ac:dyDescent="0.15">
      <c r="A505" s="233"/>
      <c r="B505" s="233"/>
      <c r="C505" s="233"/>
      <c r="D505" s="233"/>
      <c r="E505" s="235"/>
      <c r="F505" s="235"/>
    </row>
    <row r="507" spans="1:6" x14ac:dyDescent="0.15">
      <c r="A507" s="233"/>
      <c r="B507" s="233"/>
      <c r="C507" s="233"/>
      <c r="D507" s="233"/>
      <c r="E507" s="235"/>
      <c r="F507" s="235"/>
    </row>
    <row r="508" spans="1:6" x14ac:dyDescent="0.15">
      <c r="A508" s="233"/>
      <c r="B508" s="233"/>
      <c r="C508" s="233"/>
      <c r="D508" s="233"/>
      <c r="E508" s="235"/>
      <c r="F508" s="235"/>
    </row>
    <row r="509" spans="1:6" x14ac:dyDescent="0.15">
      <c r="A509" s="233"/>
      <c r="B509" s="233"/>
      <c r="C509" s="233"/>
      <c r="D509" s="233"/>
      <c r="E509" s="235"/>
      <c r="F509" s="235"/>
    </row>
    <row r="511" spans="1:6" x14ac:dyDescent="0.15">
      <c r="A511" s="233"/>
      <c r="B511" s="233"/>
      <c r="C511" s="233"/>
      <c r="D511" s="233"/>
      <c r="E511" s="235"/>
      <c r="F511" s="235"/>
    </row>
    <row r="513" spans="1:6" x14ac:dyDescent="0.15">
      <c r="A513" s="233"/>
      <c r="B513" s="233"/>
      <c r="C513" s="233"/>
      <c r="D513" s="233"/>
      <c r="E513" s="235"/>
      <c r="F513" s="235"/>
    </row>
    <row r="514" spans="1:6" x14ac:dyDescent="0.15">
      <c r="A514" s="233"/>
      <c r="B514" s="233"/>
      <c r="C514" s="233"/>
      <c r="D514" s="233"/>
      <c r="E514" s="235"/>
      <c r="F514" s="235"/>
    </row>
    <row r="517" spans="1:6" x14ac:dyDescent="0.15">
      <c r="A517" s="233"/>
      <c r="B517" s="233"/>
      <c r="C517" s="233"/>
      <c r="D517" s="233"/>
      <c r="E517" s="235"/>
      <c r="F517" s="235"/>
    </row>
    <row r="518" spans="1:6" x14ac:dyDescent="0.15">
      <c r="A518" s="233"/>
      <c r="B518" s="233"/>
      <c r="C518" s="233"/>
      <c r="D518" s="233"/>
      <c r="E518" s="235"/>
      <c r="F518" s="235"/>
    </row>
    <row r="521" spans="1:6" x14ac:dyDescent="0.15">
      <c r="A521" s="233"/>
      <c r="B521" s="233"/>
      <c r="C521" s="233"/>
      <c r="D521" s="233"/>
      <c r="E521" s="235"/>
      <c r="F521" s="235"/>
    </row>
    <row r="523" spans="1:6" x14ac:dyDescent="0.15">
      <c r="A523" s="233"/>
      <c r="B523" s="233"/>
      <c r="C523" s="233"/>
      <c r="D523" s="233"/>
      <c r="E523" s="235"/>
      <c r="F523" s="235"/>
    </row>
    <row r="525" spans="1:6" x14ac:dyDescent="0.15">
      <c r="A525" s="233"/>
      <c r="B525" s="233"/>
      <c r="C525" s="233"/>
      <c r="D525" s="233"/>
      <c r="E525" s="235"/>
      <c r="F525" s="235"/>
    </row>
    <row r="526" spans="1:6" x14ac:dyDescent="0.15">
      <c r="A526" s="233"/>
      <c r="B526" s="233"/>
      <c r="C526" s="233"/>
      <c r="D526" s="233"/>
      <c r="E526" s="235"/>
      <c r="F526" s="235"/>
    </row>
    <row r="530" spans="1:6" x14ac:dyDescent="0.15">
      <c r="A530" s="233"/>
      <c r="B530" s="233"/>
      <c r="C530" s="233"/>
      <c r="D530" s="233"/>
      <c r="E530" s="235"/>
      <c r="F530" s="235"/>
    </row>
    <row r="532" spans="1:6" x14ac:dyDescent="0.15">
      <c r="A532" s="233"/>
      <c r="B532" s="233"/>
      <c r="C532" s="233"/>
      <c r="D532" s="233"/>
      <c r="E532" s="235"/>
      <c r="F532" s="235"/>
    </row>
    <row r="535" spans="1:6" x14ac:dyDescent="0.15">
      <c r="A535" s="233"/>
      <c r="B535" s="233"/>
      <c r="C535" s="233"/>
      <c r="D535" s="233"/>
      <c r="E535" s="235"/>
      <c r="F535" s="235"/>
    </row>
    <row r="536" spans="1:6" x14ac:dyDescent="0.15">
      <c r="A536" s="233"/>
      <c r="B536" s="233"/>
      <c r="C536" s="233"/>
      <c r="D536" s="233"/>
      <c r="E536" s="235"/>
      <c r="F536" s="235"/>
    </row>
    <row r="537" spans="1:6" x14ac:dyDescent="0.15">
      <c r="A537" s="233"/>
      <c r="B537" s="233"/>
      <c r="C537" s="233"/>
      <c r="D537" s="233"/>
      <c r="E537" s="235"/>
      <c r="F537" s="235"/>
    </row>
    <row r="538" spans="1:6" x14ac:dyDescent="0.15">
      <c r="A538" s="233"/>
      <c r="B538" s="233"/>
      <c r="C538" s="233"/>
      <c r="D538" s="233"/>
      <c r="E538" s="235"/>
      <c r="F538" s="235"/>
    </row>
    <row r="542" spans="1:6" x14ac:dyDescent="0.15">
      <c r="A542" s="233"/>
      <c r="B542" s="233"/>
      <c r="C542" s="233"/>
      <c r="D542" s="233"/>
      <c r="E542" s="235"/>
      <c r="F542" s="235"/>
    </row>
    <row r="543" spans="1:6" x14ac:dyDescent="0.15">
      <c r="A543" s="233"/>
      <c r="B543" s="233"/>
      <c r="C543" s="233"/>
      <c r="D543" s="233"/>
      <c r="E543" s="235"/>
      <c r="F543" s="235"/>
    </row>
    <row r="545" spans="1:6" x14ac:dyDescent="0.15">
      <c r="A545" s="233"/>
      <c r="B545" s="233"/>
      <c r="C545" s="233"/>
      <c r="D545" s="233"/>
      <c r="E545" s="235"/>
      <c r="F545" s="235"/>
    </row>
    <row r="546" spans="1:6" x14ac:dyDescent="0.15">
      <c r="A546" s="233"/>
      <c r="B546" s="233"/>
      <c r="C546" s="233"/>
      <c r="D546" s="233"/>
      <c r="E546" s="235"/>
      <c r="F546" s="235"/>
    </row>
    <row r="548" spans="1:6" x14ac:dyDescent="0.15">
      <c r="A548" s="233"/>
      <c r="B548" s="233"/>
      <c r="C548" s="233"/>
      <c r="D548" s="233"/>
      <c r="E548" s="235"/>
      <c r="F548" s="235"/>
    </row>
    <row r="551" spans="1:6" x14ac:dyDescent="0.15">
      <c r="A551" s="233"/>
      <c r="B551" s="233"/>
      <c r="C551" s="233"/>
      <c r="D551" s="233"/>
      <c r="E551" s="235"/>
      <c r="F551" s="235"/>
    </row>
    <row r="552" spans="1:6" x14ac:dyDescent="0.15">
      <c r="A552" s="233"/>
      <c r="B552" s="233"/>
      <c r="C552" s="233"/>
      <c r="D552" s="233"/>
      <c r="E552" s="235"/>
      <c r="F552" s="235"/>
    </row>
    <row r="553" spans="1:6" x14ac:dyDescent="0.15">
      <c r="A553" s="233"/>
      <c r="B553" s="233"/>
      <c r="C553" s="233"/>
      <c r="D553" s="233"/>
      <c r="E553" s="235"/>
      <c r="F553" s="235"/>
    </row>
    <row r="554" spans="1:6" x14ac:dyDescent="0.15">
      <c r="A554" s="233"/>
      <c r="B554" s="233"/>
      <c r="C554" s="233"/>
      <c r="D554" s="233"/>
      <c r="E554" s="235"/>
      <c r="F554" s="235"/>
    </row>
    <row r="555" spans="1:6" x14ac:dyDescent="0.15">
      <c r="A555" s="233"/>
      <c r="B555" s="233"/>
      <c r="C555" s="233"/>
      <c r="D555" s="233"/>
      <c r="E555" s="235"/>
      <c r="F555" s="235"/>
    </row>
    <row r="556" spans="1:6" x14ac:dyDescent="0.15">
      <c r="A556" s="233"/>
      <c r="B556" s="233"/>
      <c r="C556" s="233"/>
      <c r="D556" s="233"/>
      <c r="E556" s="235"/>
      <c r="F556" s="235"/>
    </row>
    <row r="557" spans="1:6" x14ac:dyDescent="0.15">
      <c r="A557" s="233"/>
      <c r="B557" s="233"/>
      <c r="C557" s="233"/>
      <c r="D557" s="233"/>
      <c r="E557" s="235"/>
      <c r="F557" s="235"/>
    </row>
    <row r="558" spans="1:6" x14ac:dyDescent="0.15">
      <c r="A558" s="233"/>
      <c r="B558" s="233"/>
      <c r="C558" s="233"/>
      <c r="D558" s="233"/>
      <c r="E558" s="235"/>
      <c r="F558" s="235"/>
    </row>
    <row r="561" spans="1:6" x14ac:dyDescent="0.15">
      <c r="A561" s="233"/>
      <c r="B561" s="233"/>
      <c r="C561" s="233"/>
      <c r="D561" s="233"/>
      <c r="E561" s="235"/>
      <c r="F561" s="235"/>
    </row>
    <row r="562" spans="1:6" x14ac:dyDescent="0.15">
      <c r="A562" s="233"/>
      <c r="B562" s="233"/>
      <c r="C562" s="233"/>
      <c r="D562" s="233"/>
      <c r="E562" s="235"/>
      <c r="F562" s="235"/>
    </row>
    <row r="565" spans="1:6" x14ac:dyDescent="0.15">
      <c r="A565" s="233"/>
      <c r="B565" s="233"/>
      <c r="C565" s="233"/>
      <c r="D565" s="233"/>
      <c r="E565" s="235"/>
      <c r="F565" s="235"/>
    </row>
    <row r="567" spans="1:6" x14ac:dyDescent="0.15">
      <c r="A567" s="233"/>
      <c r="B567" s="233"/>
      <c r="C567" s="233"/>
      <c r="D567" s="233"/>
      <c r="E567" s="235"/>
      <c r="F567" s="235"/>
    </row>
    <row r="571" spans="1:6" x14ac:dyDescent="0.15">
      <c r="A571" s="233"/>
      <c r="B571" s="233"/>
      <c r="C571" s="233"/>
      <c r="D571" s="233"/>
      <c r="E571" s="235"/>
      <c r="F571" s="235"/>
    </row>
    <row r="574" spans="1:6" x14ac:dyDescent="0.15">
      <c r="A574" s="233"/>
      <c r="B574" s="233"/>
      <c r="C574" s="233"/>
      <c r="D574" s="233"/>
      <c r="E574" s="235"/>
      <c r="F574" s="235"/>
    </row>
    <row r="575" spans="1:6" x14ac:dyDescent="0.15">
      <c r="A575" s="233"/>
      <c r="B575" s="233"/>
      <c r="C575" s="233"/>
      <c r="D575" s="233"/>
      <c r="E575" s="235"/>
      <c r="F575" s="235"/>
    </row>
    <row r="578" spans="1:6" x14ac:dyDescent="0.15">
      <c r="A578" s="233"/>
      <c r="B578" s="233"/>
      <c r="C578" s="233"/>
      <c r="D578" s="233"/>
      <c r="E578" s="235"/>
      <c r="F578" s="235"/>
    </row>
    <row r="579" spans="1:6" x14ac:dyDescent="0.15">
      <c r="A579" s="233"/>
      <c r="B579" s="233"/>
      <c r="C579" s="233"/>
      <c r="D579" s="233"/>
      <c r="E579" s="235"/>
      <c r="F579" s="235"/>
    </row>
    <row r="581" spans="1:6" x14ac:dyDescent="0.15">
      <c r="A581" s="233"/>
      <c r="B581" s="233"/>
      <c r="C581" s="233"/>
      <c r="D581" s="233"/>
      <c r="E581" s="235"/>
      <c r="F581" s="235"/>
    </row>
    <row r="582" spans="1:6" x14ac:dyDescent="0.15">
      <c r="A582" s="233"/>
      <c r="B582" s="233"/>
      <c r="C582" s="233"/>
      <c r="D582" s="233"/>
      <c r="E582" s="235"/>
      <c r="F582" s="235"/>
    </row>
    <row r="583" spans="1:6" x14ac:dyDescent="0.15">
      <c r="A583" s="233"/>
      <c r="B583" s="233"/>
      <c r="C583" s="233"/>
      <c r="D583" s="233"/>
      <c r="E583" s="235"/>
      <c r="F583" s="235"/>
    </row>
    <row r="584" spans="1:6" x14ac:dyDescent="0.15">
      <c r="A584" s="233"/>
      <c r="B584" s="233"/>
      <c r="C584" s="233"/>
      <c r="D584" s="233"/>
      <c r="E584" s="235"/>
      <c r="F584" s="235"/>
    </row>
    <row r="585" spans="1:6" x14ac:dyDescent="0.15">
      <c r="A585" s="233"/>
      <c r="B585" s="233"/>
      <c r="C585" s="233"/>
      <c r="D585" s="233"/>
      <c r="E585" s="235"/>
      <c r="F585" s="235"/>
    </row>
  </sheetData>
  <sortState xmlns:xlrd2="http://schemas.microsoft.com/office/spreadsheetml/2017/richdata2" ref="A2:G585">
    <sortCondition ref="G2:G585"/>
  </sortState>
  <mergeCells count="24">
    <mergeCell ref="U78:V78"/>
    <mergeCell ref="S81:S82"/>
    <mergeCell ref="O88:S88"/>
    <mergeCell ref="O92:S92"/>
    <mergeCell ref="AE57:AE60"/>
    <mergeCell ref="AA58:AC59"/>
    <mergeCell ref="AD57:AD60"/>
    <mergeCell ref="N67:S67"/>
    <mergeCell ref="P68:Q70"/>
    <mergeCell ref="S71:S77"/>
    <mergeCell ref="U76:V76"/>
    <mergeCell ref="U77:V77"/>
    <mergeCell ref="N52:S52"/>
    <mergeCell ref="N53:S53"/>
    <mergeCell ref="N54:S54"/>
    <mergeCell ref="U57:U60"/>
    <mergeCell ref="AA57:AC57"/>
    <mergeCell ref="N60:N61"/>
    <mergeCell ref="N51:S51"/>
    <mergeCell ref="Q1:S2"/>
    <mergeCell ref="U4:V12"/>
    <mergeCell ref="T15:W15"/>
    <mergeCell ref="T41:W41"/>
    <mergeCell ref="N50:S50"/>
  </mergeCells>
  <printOptions gridLines="1"/>
  <pageMargins left="0.75" right="0.75" top="1" bottom="1" header="0.5" footer="0.5"/>
  <pageSetup paperSize="9" orientation="portrait" blackAndWhite="1" horizontalDpi="120" verticalDpi="144" r:id="rId1"/>
  <headerFooter alignWithMargins="0">
    <oddHeader>&amp;LE-/F-/K-Series Soil Reference Samples, Lavreotiki Peninsula.</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3</vt:i4>
      </vt:variant>
    </vt:vector>
  </HeadingPairs>
  <TitlesOfParts>
    <vt:vector size="9" baseType="lpstr">
      <vt:lpstr>Title_page</vt:lpstr>
      <vt:lpstr>Contents</vt:lpstr>
      <vt:lpstr>ReadMe</vt:lpstr>
      <vt:lpstr>Citation</vt:lpstr>
      <vt:lpstr>Important_Cautions</vt:lpstr>
      <vt:lpstr>CLEAN-PDLPRECIS_worksheet</vt:lpstr>
      <vt:lpstr>ReadMe!_Hlk21036032</vt:lpstr>
      <vt:lpstr>ReadMe!_Hlk21036102</vt:lpstr>
      <vt:lpstr>ReadMe!_Hlk21039602</vt:lpstr>
    </vt:vector>
  </TitlesOfParts>
  <Company>UNIVERSITY STUDENT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MARINA DEMETRIADOU</dc:creator>
  <cp:lastModifiedBy>A. Demetriades</cp:lastModifiedBy>
  <dcterms:created xsi:type="dcterms:W3CDTF">2001-11-17T20:02:01Z</dcterms:created>
  <dcterms:modified xsi:type="dcterms:W3CDTF">2022-09-14T08:26:13Z</dcterms:modified>
</cp:coreProperties>
</file>